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EsteLivro" defaultThemeVersion="124226"/>
  <mc:AlternateContent xmlns:mc="http://schemas.openxmlformats.org/markup-compatibility/2006">
    <mc:Choice Requires="x15">
      <x15ac:absPath xmlns:x15ac="http://schemas.microsoft.com/office/spreadsheetml/2010/11/ac" url="Y:\ESTATISTICAS IVV\1. SÍNTESE ESTATISTICA\118. Junho 2023\"/>
    </mc:Choice>
  </mc:AlternateContent>
  <xr:revisionPtr revIDLastSave="0" documentId="13_ncr:1_{AF665541-D8F3-4393-9B62-7E3CD12D70AD}" xr6:coauthVersionLast="47" xr6:coauthVersionMax="47" xr10:uidLastSave="{00000000-0000-0000-0000-000000000000}"/>
  <bookViews>
    <workbookView xWindow="17172" yWindow="-1116" windowWidth="23256" windowHeight="12456" tabRatio="530" activeTab="5" xr2:uid="{00000000-000D-0000-FFFF-FFFF00000000}"/>
  </bookViews>
  <sheets>
    <sheet name="Indice" sheetId="30" r:id="rId1"/>
    <sheet name="0" sheetId="32" r:id="rId2"/>
    <sheet name="1" sheetId="87" r:id="rId3"/>
    <sheet name="2" sheetId="88" r:id="rId4"/>
    <sheet name="3" sheetId="89" r:id="rId5"/>
    <sheet name="4" sheetId="2" r:id="rId6"/>
    <sheet name="5" sheetId="90" r:id="rId7"/>
    <sheet name="6" sheetId="34" r:id="rId8"/>
    <sheet name="7" sheetId="85" r:id="rId9"/>
    <sheet name="8" sheetId="3" r:id="rId10"/>
    <sheet name="9" sheetId="86" r:id="rId11"/>
    <sheet name="10" sheetId="71" r:id="rId12"/>
    <sheet name="11" sheetId="36" r:id="rId13"/>
    <sheet name="12" sheetId="80" r:id="rId14"/>
    <sheet name="13" sheetId="81" r:id="rId15"/>
    <sheet name="14" sheetId="72" r:id="rId16"/>
    <sheet name="15" sheetId="46" r:id="rId17"/>
    <sheet name="16" sheetId="83" r:id="rId18"/>
    <sheet name="17" sheetId="73" r:id="rId19"/>
    <sheet name="18" sheetId="47" r:id="rId20"/>
    <sheet name="19" sheetId="74" r:id="rId21"/>
    <sheet name="20" sheetId="48" r:id="rId22"/>
    <sheet name="21" sheetId="65" r:id="rId23"/>
    <sheet name="22" sheetId="66" r:id="rId24"/>
    <sheet name="23" sheetId="67" r:id="rId25"/>
    <sheet name="24" sheetId="68" r:id="rId26"/>
    <sheet name="25" sheetId="69" r:id="rId27"/>
    <sheet name="26" sheetId="70" r:id="rId28"/>
    <sheet name="1 (2)" sheetId="49" state="hidden" r:id="rId29"/>
  </sheets>
  <externalReferences>
    <externalReference r:id="rId30"/>
    <externalReference r:id="rId31"/>
  </externalReferences>
  <definedNames>
    <definedName name="_xlnm.Print_Area" localSheetId="2">'1'!$A$1:$T$36</definedName>
    <definedName name="_xlnm.Print_Area" localSheetId="12">'11'!$A$1:$P$96</definedName>
    <definedName name="_xlnm.Print_Area" localSheetId="14">'13'!$A$1:$P$96</definedName>
    <definedName name="_xlnm.Print_Area" localSheetId="16">'15'!$A$1:$P$96</definedName>
    <definedName name="_xlnm.Print_Area" localSheetId="17">'16'!$A$1:$P$96</definedName>
    <definedName name="_xlnm.Print_Area" localSheetId="19">'18'!$A$1:$P$96</definedName>
    <definedName name="_xlnm.Print_Area" localSheetId="3">'2'!$A$1:$AW$68</definedName>
    <definedName name="_xlnm.Print_Area" localSheetId="21">'20'!$A$1:$P$96</definedName>
    <definedName name="_xlnm.Print_Area" localSheetId="22">'21'!$A$1:$R$8</definedName>
    <definedName name="_xlnm.Print_Area" localSheetId="23">'22'!$A$1:$P$84</definedName>
    <definedName name="_xlnm.Print_Area" localSheetId="24">'23'!$A$1:$R$8</definedName>
    <definedName name="_xlnm.Print_Area" localSheetId="25">'24'!$A$1:$P$96</definedName>
    <definedName name="_xlnm.Print_Area" localSheetId="26">'25'!$A$1:$R$8</definedName>
    <definedName name="_xlnm.Print_Area" localSheetId="27">'26'!$A$1:$P$96</definedName>
    <definedName name="_xlnm.Print_Area" localSheetId="4">'3'!$A$1:$AW$68</definedName>
    <definedName name="_xlnm.Print_Area" localSheetId="5">'4'!$A$1:$Q$20</definedName>
    <definedName name="_xlnm.Print_Area" localSheetId="6">'5'!$A$1:$Q$20</definedName>
    <definedName name="_xlnm.Print_Area" localSheetId="9">'8'!$A$1:$Q$96</definedName>
    <definedName name="_xlnm.Print_Area" localSheetId="10">'9'!$A$1:$Q$96</definedName>
    <definedName name="_xlnm.Print_Area" localSheetId="0">Indice!$B$1:$N$23</definedName>
    <definedName name="Z_D2454DF7_9151_402B_B9E4_208D72282370_.wvu.Cols" localSheetId="28" hidden="1">'1 (2)'!#REF!</definedName>
    <definedName name="Z_D2454DF7_9151_402B_B9E4_208D72282370_.wvu.Cols" localSheetId="11" hidden="1">'10'!#REF!</definedName>
    <definedName name="Z_D2454DF7_9151_402B_B9E4_208D72282370_.wvu.Cols" localSheetId="12" hidden="1">'11'!#REF!</definedName>
    <definedName name="Z_D2454DF7_9151_402B_B9E4_208D72282370_.wvu.Cols" localSheetId="13" hidden="1">'12'!#REF!</definedName>
    <definedName name="Z_D2454DF7_9151_402B_B9E4_208D72282370_.wvu.Cols" localSheetId="14" hidden="1">'13'!#REF!</definedName>
    <definedName name="Z_D2454DF7_9151_402B_B9E4_208D72282370_.wvu.Cols" localSheetId="15" hidden="1">'14'!#REF!</definedName>
    <definedName name="Z_D2454DF7_9151_402B_B9E4_208D72282370_.wvu.Cols" localSheetId="16" hidden="1">'15'!#REF!</definedName>
    <definedName name="Z_D2454DF7_9151_402B_B9E4_208D72282370_.wvu.Cols" localSheetId="17" hidden="1">'16'!#REF!</definedName>
    <definedName name="Z_D2454DF7_9151_402B_B9E4_208D72282370_.wvu.Cols" localSheetId="18" hidden="1">'17'!#REF!</definedName>
    <definedName name="Z_D2454DF7_9151_402B_B9E4_208D72282370_.wvu.Cols" localSheetId="19" hidden="1">'18'!#REF!</definedName>
    <definedName name="Z_D2454DF7_9151_402B_B9E4_208D72282370_.wvu.Cols" localSheetId="20" hidden="1">'19'!#REF!</definedName>
    <definedName name="Z_D2454DF7_9151_402B_B9E4_208D72282370_.wvu.Cols" localSheetId="21" hidden="1">'20'!#REF!</definedName>
    <definedName name="Z_D2454DF7_9151_402B_B9E4_208D72282370_.wvu.Cols" localSheetId="22" hidden="1">'21'!#REF!</definedName>
    <definedName name="Z_D2454DF7_9151_402B_B9E4_208D72282370_.wvu.Cols" localSheetId="23" hidden="1">'22'!#REF!</definedName>
    <definedName name="Z_D2454DF7_9151_402B_B9E4_208D72282370_.wvu.Cols" localSheetId="24" hidden="1">'23'!#REF!</definedName>
    <definedName name="Z_D2454DF7_9151_402B_B9E4_208D72282370_.wvu.Cols" localSheetId="25" hidden="1">'24'!#REF!</definedName>
    <definedName name="Z_D2454DF7_9151_402B_B9E4_208D72282370_.wvu.Cols" localSheetId="26" hidden="1">'25'!#REF!</definedName>
    <definedName name="Z_D2454DF7_9151_402B_B9E4_208D72282370_.wvu.Cols" localSheetId="27" hidden="1">'26'!#REF!</definedName>
    <definedName name="Z_D2454DF7_9151_402B_B9E4_208D72282370_.wvu.Cols" localSheetId="5" hidden="1">'4'!#REF!</definedName>
    <definedName name="Z_D2454DF7_9151_402B_B9E4_208D72282370_.wvu.Cols" localSheetId="6" hidden="1">'5'!#REF!</definedName>
    <definedName name="Z_D2454DF7_9151_402B_B9E4_208D72282370_.wvu.Cols" localSheetId="7" hidden="1">'6'!#REF!</definedName>
    <definedName name="Z_D2454DF7_9151_402B_B9E4_208D72282370_.wvu.Cols" localSheetId="8" hidden="1">'7'!#REF!</definedName>
    <definedName name="Z_D2454DF7_9151_402B_B9E4_208D72282370_.wvu.Cols" localSheetId="9" hidden="1">'8'!#REF!</definedName>
    <definedName name="Z_D2454DF7_9151_402B_B9E4_208D72282370_.wvu.Cols" localSheetId="10" hidden="1">'9'!#REF!</definedName>
    <definedName name="Z_D2454DF7_9151_402B_B9E4_208D72282370_.wvu.PrintArea" localSheetId="12" hidden="1">'11'!$A$1:$P$96</definedName>
    <definedName name="Z_D2454DF7_9151_402B_B9E4_208D72282370_.wvu.PrintArea" localSheetId="14" hidden="1">'13'!$A$1:$P$96</definedName>
    <definedName name="Z_D2454DF7_9151_402B_B9E4_208D72282370_.wvu.PrintArea" localSheetId="16" hidden="1">'15'!$A$1:$P$96</definedName>
    <definedName name="Z_D2454DF7_9151_402B_B9E4_208D72282370_.wvu.PrintArea" localSheetId="17" hidden="1">'16'!$A$1:$P$96</definedName>
    <definedName name="Z_D2454DF7_9151_402B_B9E4_208D72282370_.wvu.PrintArea" localSheetId="19" hidden="1">'18'!$A$1:$P$96</definedName>
    <definedName name="Z_D2454DF7_9151_402B_B9E4_208D72282370_.wvu.PrintArea" localSheetId="21" hidden="1">'20'!$A$1:$P$96</definedName>
    <definedName name="Z_D2454DF7_9151_402B_B9E4_208D72282370_.wvu.PrintArea" localSheetId="22" hidden="1">'21'!$A$1:$R$8</definedName>
    <definedName name="Z_D2454DF7_9151_402B_B9E4_208D72282370_.wvu.PrintArea" localSheetId="23" hidden="1">'22'!$A$1:$P$84</definedName>
    <definedName name="Z_D2454DF7_9151_402B_B9E4_208D72282370_.wvu.PrintArea" localSheetId="24" hidden="1">'23'!$A$1:$R$8</definedName>
    <definedName name="Z_D2454DF7_9151_402B_B9E4_208D72282370_.wvu.PrintArea" localSheetId="25" hidden="1">'24'!$A$1:$P$96</definedName>
    <definedName name="Z_D2454DF7_9151_402B_B9E4_208D72282370_.wvu.PrintArea" localSheetId="26" hidden="1">'25'!$A$1:$R$8</definedName>
    <definedName name="Z_D2454DF7_9151_402B_B9E4_208D72282370_.wvu.PrintArea" localSheetId="27" hidden="1">'26'!$A$1:$P$96</definedName>
    <definedName name="Z_D2454DF7_9151_402B_B9E4_208D72282370_.wvu.PrintArea" localSheetId="5" hidden="1">'4'!$A$1:$Q$61</definedName>
    <definedName name="Z_D2454DF7_9151_402B_B9E4_208D72282370_.wvu.PrintArea" localSheetId="6" hidden="1">'5'!$A$1:$Q$61</definedName>
    <definedName name="Z_D2454DF7_9151_402B_B9E4_208D72282370_.wvu.PrintArea" localSheetId="9" hidden="1">'8'!$A$1:$P$96</definedName>
    <definedName name="Z_D2454DF7_9151_402B_B9E4_208D72282370_.wvu.PrintArea" localSheetId="10" hidden="1">'9'!$A$1:$P$96</definedName>
    <definedName name="Z_D2454DF7_9151_402B_B9E4_208D72282370_.wvu.PrintArea" localSheetId="0" hidden="1">Indice!$B$1:$N$23</definedName>
  </definedNames>
  <calcPr calcId="191029"/>
  <customWorkbookViews>
    <customWorkbookView name="Maria João Lima - Vista pessoal" guid="{D2454DF7-9151-402B-B9E4-208D72282370}" mergeInterval="0" personalView="1" maximized="1" windowWidth="1436" windowHeight="675" activeSheetId="2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56" i="89" l="1"/>
  <c r="AV65" i="89"/>
  <c r="AW65" i="89" s="1"/>
  <c r="AV52" i="89"/>
  <c r="AV53" i="89"/>
  <c r="AV54" i="89"/>
  <c r="AV55" i="89"/>
  <c r="AV56" i="89"/>
  <c r="AG65" i="89"/>
  <c r="AF65" i="89"/>
  <c r="AV43" i="89"/>
  <c r="AW43" i="89"/>
  <c r="AV34" i="89"/>
  <c r="AW34" i="89"/>
  <c r="AV21" i="89"/>
  <c r="AW21" i="89" s="1"/>
  <c r="AV12" i="89"/>
  <c r="AW12" i="89"/>
  <c r="O21" i="89"/>
  <c r="P21" i="89" s="1"/>
  <c r="AV43" i="88"/>
  <c r="AW43" i="88"/>
  <c r="AV34" i="88"/>
  <c r="AW34" i="88"/>
  <c r="AV21" i="88"/>
  <c r="AW21" i="88"/>
  <c r="AV12" i="88"/>
  <c r="AW12" i="88" s="1"/>
  <c r="AV65" i="88"/>
  <c r="AW65" i="88"/>
  <c r="AV56" i="88"/>
  <c r="AW56" i="88" s="1"/>
  <c r="P65" i="88"/>
  <c r="O65" i="88"/>
  <c r="T63" i="89"/>
  <c r="U63" i="89"/>
  <c r="V63" i="89"/>
  <c r="W63" i="89"/>
  <c r="X63" i="89"/>
  <c r="Y63" i="89"/>
  <c r="Z63" i="89"/>
  <c r="AA63" i="89"/>
  <c r="AB63" i="89"/>
  <c r="AC63" i="89"/>
  <c r="AD63" i="89"/>
  <c r="AE63" i="89"/>
  <c r="AF63" i="89"/>
  <c r="S63" i="89"/>
  <c r="C63" i="89"/>
  <c r="D63" i="89"/>
  <c r="E63" i="89"/>
  <c r="F63" i="89"/>
  <c r="G63" i="89"/>
  <c r="H63" i="89"/>
  <c r="I63" i="89"/>
  <c r="J63" i="89"/>
  <c r="K63" i="89"/>
  <c r="L63" i="89"/>
  <c r="M63" i="89"/>
  <c r="N63" i="89"/>
  <c r="O63" i="89"/>
  <c r="B63" i="89"/>
  <c r="T41" i="89"/>
  <c r="U41" i="89"/>
  <c r="V41" i="89"/>
  <c r="W41" i="89"/>
  <c r="X41" i="89"/>
  <c r="Y41" i="89"/>
  <c r="Z41" i="89"/>
  <c r="AA41" i="89"/>
  <c r="AB41" i="89"/>
  <c r="AC41" i="89"/>
  <c r="AD41" i="89"/>
  <c r="AE41" i="89"/>
  <c r="AF41" i="89"/>
  <c r="S41" i="89"/>
  <c r="C41" i="89"/>
  <c r="D41" i="89"/>
  <c r="E41" i="89"/>
  <c r="F41" i="89"/>
  <c r="G41" i="89"/>
  <c r="H41" i="89"/>
  <c r="I41" i="89"/>
  <c r="J41" i="89"/>
  <c r="K41" i="89"/>
  <c r="L41" i="89"/>
  <c r="M41" i="89"/>
  <c r="N41" i="89"/>
  <c r="O41" i="89"/>
  <c r="B41" i="89"/>
  <c r="T19" i="89"/>
  <c r="U19" i="89"/>
  <c r="V19" i="89"/>
  <c r="W19" i="89"/>
  <c r="X19" i="89"/>
  <c r="Y19" i="89"/>
  <c r="Z19" i="89"/>
  <c r="AA19" i="89"/>
  <c r="AB19" i="89"/>
  <c r="AC19" i="89"/>
  <c r="AD19" i="89"/>
  <c r="AE19" i="89"/>
  <c r="AF19" i="89"/>
  <c r="S19" i="89"/>
  <c r="C19" i="89"/>
  <c r="D19" i="89"/>
  <c r="E19" i="89"/>
  <c r="F19" i="89"/>
  <c r="G19" i="89"/>
  <c r="H19" i="89"/>
  <c r="I19" i="89"/>
  <c r="J19" i="89"/>
  <c r="K19" i="89"/>
  <c r="L19" i="89"/>
  <c r="M19" i="89"/>
  <c r="N19" i="89"/>
  <c r="O19" i="89"/>
  <c r="B19" i="89"/>
  <c r="T63" i="88"/>
  <c r="U63" i="88"/>
  <c r="V63" i="88"/>
  <c r="W63" i="88"/>
  <c r="X63" i="88"/>
  <c r="Y63" i="88"/>
  <c r="Z63" i="88"/>
  <c r="AA63" i="88"/>
  <c r="AB63" i="88"/>
  <c r="AC63" i="88"/>
  <c r="AD63" i="88"/>
  <c r="AE63" i="88"/>
  <c r="AF63" i="88"/>
  <c r="S63" i="88"/>
  <c r="T41" i="88"/>
  <c r="U41" i="88"/>
  <c r="V41" i="88"/>
  <c r="W41" i="88"/>
  <c r="X41" i="88"/>
  <c r="Y41" i="88"/>
  <c r="Z41" i="88"/>
  <c r="AA41" i="88"/>
  <c r="AB41" i="88"/>
  <c r="AC41" i="88"/>
  <c r="AD41" i="88"/>
  <c r="AE41" i="88"/>
  <c r="AF41" i="88"/>
  <c r="S41" i="88"/>
  <c r="T19" i="88"/>
  <c r="U19" i="88"/>
  <c r="V19" i="88"/>
  <c r="W19" i="88"/>
  <c r="X19" i="88"/>
  <c r="Y19" i="88"/>
  <c r="Z19" i="88"/>
  <c r="AA19" i="88"/>
  <c r="AB19" i="88"/>
  <c r="AC19" i="88"/>
  <c r="AD19" i="88"/>
  <c r="AE19" i="88"/>
  <c r="AF19" i="88"/>
  <c r="S19" i="88"/>
  <c r="C63" i="88"/>
  <c r="D63" i="88"/>
  <c r="E63" i="88"/>
  <c r="F63" i="88"/>
  <c r="G63" i="88"/>
  <c r="H63" i="88"/>
  <c r="I63" i="88"/>
  <c r="J63" i="88"/>
  <c r="K63" i="88"/>
  <c r="L63" i="88"/>
  <c r="M63" i="88"/>
  <c r="N63" i="88"/>
  <c r="O63" i="88"/>
  <c r="B63" i="88"/>
  <c r="C41" i="88"/>
  <c r="D41" i="88"/>
  <c r="E41" i="88"/>
  <c r="F41" i="88"/>
  <c r="G41" i="88"/>
  <c r="H41" i="88"/>
  <c r="I41" i="88"/>
  <c r="J41" i="88"/>
  <c r="K41" i="88"/>
  <c r="L41" i="88"/>
  <c r="M41" i="88"/>
  <c r="N41" i="88"/>
  <c r="O41" i="88"/>
  <c r="B41" i="88"/>
  <c r="C19" i="88"/>
  <c r="D19" i="88"/>
  <c r="E19" i="88"/>
  <c r="F19" i="88"/>
  <c r="G19" i="88"/>
  <c r="H19" i="88"/>
  <c r="I19" i="88"/>
  <c r="J19" i="88"/>
  <c r="K19" i="88"/>
  <c r="L19" i="88"/>
  <c r="M19" i="88"/>
  <c r="N19" i="88"/>
  <c r="O19" i="88"/>
  <c r="B19" i="88"/>
  <c r="N89" i="70"/>
  <c r="O89" i="70"/>
  <c r="P89" i="70" s="1"/>
  <c r="N90" i="70"/>
  <c r="O90" i="70"/>
  <c r="N91" i="70"/>
  <c r="O91" i="70"/>
  <c r="P91" i="70" s="1"/>
  <c r="N92" i="70"/>
  <c r="O92" i="70"/>
  <c r="P92" i="70" s="1"/>
  <c r="O93" i="70"/>
  <c r="O94" i="70"/>
  <c r="L89" i="70"/>
  <c r="L91" i="70"/>
  <c r="L92" i="70"/>
  <c r="F89" i="70"/>
  <c r="F91" i="70"/>
  <c r="F92" i="70"/>
  <c r="N17" i="70"/>
  <c r="P17" i="70" s="1"/>
  <c r="O17" i="70"/>
  <c r="N18" i="70"/>
  <c r="O18" i="70"/>
  <c r="P18" i="70" s="1"/>
  <c r="O19" i="70"/>
  <c r="N20" i="70"/>
  <c r="O20" i="70"/>
  <c r="P20" i="70" s="1"/>
  <c r="L17" i="70"/>
  <c r="L18" i="70"/>
  <c r="L20" i="70"/>
  <c r="L21" i="70"/>
  <c r="L22" i="70"/>
  <c r="L23" i="70"/>
  <c r="F17" i="70"/>
  <c r="F18" i="70"/>
  <c r="F20" i="70"/>
  <c r="F21" i="70"/>
  <c r="F22" i="70"/>
  <c r="F23" i="70"/>
  <c r="N66" i="66"/>
  <c r="O66" i="66"/>
  <c r="P66" i="66"/>
  <c r="L66" i="66"/>
  <c r="F66" i="66"/>
  <c r="F67" i="66"/>
  <c r="J39" i="81"/>
  <c r="J40" i="81"/>
  <c r="J41" i="81"/>
  <c r="J42" i="81"/>
  <c r="J43" i="81"/>
  <c r="J44" i="81"/>
  <c r="J45" i="81"/>
  <c r="J46" i="81"/>
  <c r="J47" i="81"/>
  <c r="J48" i="81"/>
  <c r="J49" i="81"/>
  <c r="J50" i="81"/>
  <c r="J51" i="81"/>
  <c r="J52" i="81"/>
  <c r="J53" i="81"/>
  <c r="J54" i="81"/>
  <c r="J55" i="81"/>
  <c r="J56" i="81"/>
  <c r="J57" i="81"/>
  <c r="J58" i="81"/>
  <c r="J59" i="81"/>
  <c r="J60" i="81"/>
  <c r="J7" i="86"/>
  <c r="J8" i="86"/>
  <c r="J9" i="86"/>
  <c r="J10" i="86"/>
  <c r="J11" i="86"/>
  <c r="J12" i="86"/>
  <c r="J13" i="86"/>
  <c r="J14" i="86"/>
  <c r="J15" i="86"/>
  <c r="J16" i="86"/>
  <c r="J17" i="86"/>
  <c r="J18" i="86"/>
  <c r="J19" i="86"/>
  <c r="J20" i="86"/>
  <c r="J21" i="86"/>
  <c r="J22" i="86"/>
  <c r="J23" i="86"/>
  <c r="J24" i="86"/>
  <c r="J25" i="86"/>
  <c r="J26" i="86"/>
  <c r="J27" i="86"/>
  <c r="J28" i="86"/>
  <c r="J29" i="86"/>
  <c r="J30" i="86"/>
  <c r="J31" i="86"/>
  <c r="B32" i="3"/>
  <c r="C32" i="3"/>
  <c r="H32" i="3"/>
  <c r="I32" i="3"/>
  <c r="I83" i="66"/>
  <c r="H83" i="66"/>
  <c r="C83" i="66"/>
  <c r="B83" i="66"/>
  <c r="AS29" i="89"/>
  <c r="AT29" i="89"/>
  <c r="AU29" i="89"/>
  <c r="AV29" i="89"/>
  <c r="AS30" i="89"/>
  <c r="AT30" i="89"/>
  <c r="AU30" i="89"/>
  <c r="AV30" i="89"/>
  <c r="AS31" i="89"/>
  <c r="AT31" i="89"/>
  <c r="AU31" i="89"/>
  <c r="AV31" i="89"/>
  <c r="AS32" i="89"/>
  <c r="AT32" i="89"/>
  <c r="AU32" i="89"/>
  <c r="AV32" i="89"/>
  <c r="AS33" i="89"/>
  <c r="AT33" i="89"/>
  <c r="AU33" i="89"/>
  <c r="AV33" i="89"/>
  <c r="AS34" i="89"/>
  <c r="AT34" i="89"/>
  <c r="AU34" i="89"/>
  <c r="AS35" i="89"/>
  <c r="AT35" i="89"/>
  <c r="AU35" i="89"/>
  <c r="AS36" i="89"/>
  <c r="AT36" i="89"/>
  <c r="AU36" i="89"/>
  <c r="AS37" i="89"/>
  <c r="AT37" i="89"/>
  <c r="AU37" i="89"/>
  <c r="AS38" i="89"/>
  <c r="AT38" i="89"/>
  <c r="AU38" i="89"/>
  <c r="AS39" i="89"/>
  <c r="AT39" i="89"/>
  <c r="AU39" i="89"/>
  <c r="AV39" i="89"/>
  <c r="AS40" i="89"/>
  <c r="AT40" i="89"/>
  <c r="AU40" i="89"/>
  <c r="AV40" i="89"/>
  <c r="AV11" i="89"/>
  <c r="AV55" i="88"/>
  <c r="AV33" i="88"/>
  <c r="AV11" i="88"/>
  <c r="N72" i="70"/>
  <c r="O72" i="70"/>
  <c r="N82" i="70"/>
  <c r="O82" i="70"/>
  <c r="N83" i="70"/>
  <c r="P83" i="70" s="1"/>
  <c r="O83" i="70"/>
  <c r="O84" i="70"/>
  <c r="N85" i="70"/>
  <c r="O85" i="70"/>
  <c r="N86" i="70"/>
  <c r="O86" i="70"/>
  <c r="N87" i="70"/>
  <c r="O87" i="70"/>
  <c r="N88" i="70"/>
  <c r="O88" i="70"/>
  <c r="P88" i="70" s="1"/>
  <c r="I95" i="70"/>
  <c r="H95" i="70"/>
  <c r="C95" i="70"/>
  <c r="B95" i="70"/>
  <c r="L72" i="70"/>
  <c r="L73" i="70"/>
  <c r="L75" i="70"/>
  <c r="L76" i="70"/>
  <c r="L77" i="70"/>
  <c r="L78" i="70"/>
  <c r="L79" i="70"/>
  <c r="L80" i="70"/>
  <c r="L81" i="70"/>
  <c r="L82" i="70"/>
  <c r="L83" i="70"/>
  <c r="L85" i="70"/>
  <c r="L86" i="70"/>
  <c r="L87" i="70"/>
  <c r="L88" i="70"/>
  <c r="F72" i="70"/>
  <c r="F73" i="70"/>
  <c r="F75" i="70"/>
  <c r="F76" i="70"/>
  <c r="F77" i="70"/>
  <c r="F78" i="70"/>
  <c r="F79" i="70"/>
  <c r="F80" i="70"/>
  <c r="F81" i="70"/>
  <c r="F82" i="70"/>
  <c r="F83" i="70"/>
  <c r="F85" i="70"/>
  <c r="F86" i="70"/>
  <c r="F87" i="70"/>
  <c r="F88" i="70"/>
  <c r="N15" i="70"/>
  <c r="O15" i="70"/>
  <c r="N16" i="70"/>
  <c r="O16" i="70"/>
  <c r="L15" i="70"/>
  <c r="L16" i="70"/>
  <c r="F15" i="70"/>
  <c r="F16" i="70"/>
  <c r="N14" i="66"/>
  <c r="P14" i="66" s="1"/>
  <c r="O14" i="66"/>
  <c r="L14" i="66"/>
  <c r="F14" i="66"/>
  <c r="C61" i="36"/>
  <c r="B61" i="36"/>
  <c r="AW33" i="89" l="1"/>
  <c r="P85" i="70"/>
  <c r="P87" i="70"/>
  <c r="P86" i="70"/>
  <c r="P72" i="70"/>
  <c r="P82" i="70"/>
  <c r="P16" i="70"/>
  <c r="P15" i="70"/>
  <c r="N82" i="86"/>
  <c r="O82" i="86"/>
  <c r="P82" i="86" s="1"/>
  <c r="N87" i="86"/>
  <c r="P87" i="86" s="1"/>
  <c r="O87" i="86"/>
  <c r="N88" i="86"/>
  <c r="O88" i="86"/>
  <c r="P88" i="86" s="1"/>
  <c r="N89" i="86"/>
  <c r="O89" i="86"/>
  <c r="N90" i="86"/>
  <c r="O90" i="86"/>
  <c r="N91" i="86"/>
  <c r="O91" i="86"/>
  <c r="P91" i="86"/>
  <c r="N92" i="86"/>
  <c r="O92" i="86"/>
  <c r="N93" i="86"/>
  <c r="P93" i="86" s="1"/>
  <c r="O93" i="86"/>
  <c r="N94" i="86"/>
  <c r="P94" i="86" s="1"/>
  <c r="O94" i="86"/>
  <c r="L87" i="86"/>
  <c r="L88" i="86"/>
  <c r="L89" i="86"/>
  <c r="L90" i="86"/>
  <c r="L91" i="86"/>
  <c r="L92" i="86"/>
  <c r="L93" i="86"/>
  <c r="L94" i="86"/>
  <c r="F87" i="86"/>
  <c r="F88" i="86"/>
  <c r="F89" i="86"/>
  <c r="F90" i="86"/>
  <c r="F91" i="86"/>
  <c r="F92" i="86"/>
  <c r="F93" i="86"/>
  <c r="F94" i="86"/>
  <c r="AV10" i="89"/>
  <c r="AV54" i="88"/>
  <c r="AV32" i="88"/>
  <c r="AV10" i="88"/>
  <c r="N71" i="70"/>
  <c r="O71" i="70"/>
  <c r="N73" i="70"/>
  <c r="O73" i="70"/>
  <c r="O74" i="70"/>
  <c r="N75" i="70"/>
  <c r="O75" i="70"/>
  <c r="P75" i="70" s="1"/>
  <c r="N76" i="70"/>
  <c r="O76" i="70"/>
  <c r="N77" i="70"/>
  <c r="O77" i="70"/>
  <c r="N78" i="70"/>
  <c r="O78" i="70"/>
  <c r="N79" i="70"/>
  <c r="O79" i="70"/>
  <c r="N80" i="70"/>
  <c r="O80" i="70"/>
  <c r="N81" i="70"/>
  <c r="O81" i="70"/>
  <c r="F71" i="70"/>
  <c r="N21" i="70"/>
  <c r="O21" i="70"/>
  <c r="N22" i="70"/>
  <c r="O22" i="70"/>
  <c r="N23" i="70"/>
  <c r="O23" i="70"/>
  <c r="N24" i="70"/>
  <c r="O24" i="70"/>
  <c r="N25" i="70"/>
  <c r="O25" i="70"/>
  <c r="N26" i="70"/>
  <c r="O26" i="70"/>
  <c r="N27" i="70"/>
  <c r="O27" i="70"/>
  <c r="N28" i="70"/>
  <c r="O28" i="70"/>
  <c r="N29" i="70"/>
  <c r="O29" i="70"/>
  <c r="N30" i="70"/>
  <c r="O30" i="70"/>
  <c r="N31" i="70"/>
  <c r="O31" i="70"/>
  <c r="L24" i="70"/>
  <c r="L25" i="70"/>
  <c r="L26" i="70"/>
  <c r="L27" i="70"/>
  <c r="L28" i="70"/>
  <c r="L29" i="70"/>
  <c r="L30" i="70"/>
  <c r="L31" i="70"/>
  <c r="F24" i="70"/>
  <c r="F25" i="70"/>
  <c r="F26" i="70"/>
  <c r="F27" i="70"/>
  <c r="F28" i="70"/>
  <c r="F29" i="70"/>
  <c r="F30" i="70"/>
  <c r="F31" i="70"/>
  <c r="N65" i="66"/>
  <c r="O65" i="66"/>
  <c r="L65" i="66"/>
  <c r="F65" i="66"/>
  <c r="N11" i="66"/>
  <c r="O11" i="66"/>
  <c r="L11" i="66"/>
  <c r="F11" i="66"/>
  <c r="F60" i="36"/>
  <c r="N79" i="86"/>
  <c r="O79" i="86"/>
  <c r="P79" i="86" s="1"/>
  <c r="N80" i="86"/>
  <c r="O80" i="86"/>
  <c r="N81" i="86"/>
  <c r="O81" i="86"/>
  <c r="N83" i="86"/>
  <c r="O83" i="86"/>
  <c r="N84" i="86"/>
  <c r="O84" i="86"/>
  <c r="N85" i="86"/>
  <c r="O85" i="86"/>
  <c r="N86" i="86"/>
  <c r="O86" i="86"/>
  <c r="L78" i="86"/>
  <c r="L79" i="86"/>
  <c r="L80" i="86"/>
  <c r="L81" i="86"/>
  <c r="L82" i="86"/>
  <c r="L83" i="86"/>
  <c r="L84" i="86"/>
  <c r="L85" i="86"/>
  <c r="L86" i="86"/>
  <c r="F79" i="86"/>
  <c r="F80" i="86"/>
  <c r="F81" i="86"/>
  <c r="F82" i="86"/>
  <c r="F83" i="86"/>
  <c r="F84" i="86"/>
  <c r="F85" i="86"/>
  <c r="F86" i="86"/>
  <c r="N30" i="86"/>
  <c r="O30" i="86"/>
  <c r="L30" i="86"/>
  <c r="F30" i="86"/>
  <c r="Q14" i="72"/>
  <c r="R14" i="72"/>
  <c r="O14" i="72"/>
  <c r="I14" i="72"/>
  <c r="B6" i="48"/>
  <c r="O64" i="89"/>
  <c r="AF64" i="89"/>
  <c r="AV9" i="89"/>
  <c r="O20" i="89"/>
  <c r="AV66" i="88"/>
  <c r="AV9" i="88"/>
  <c r="O64" i="88"/>
  <c r="O45" i="88"/>
  <c r="O44" i="88"/>
  <c r="O43" i="88"/>
  <c r="AF45" i="88"/>
  <c r="AF44" i="88"/>
  <c r="AF43" i="88"/>
  <c r="L92" i="83"/>
  <c r="N92" i="83"/>
  <c r="O92" i="83"/>
  <c r="F92" i="83"/>
  <c r="N53" i="70"/>
  <c r="O53" i="70"/>
  <c r="N54" i="70"/>
  <c r="O54" i="70"/>
  <c r="L53" i="70"/>
  <c r="L54" i="70"/>
  <c r="L55" i="70"/>
  <c r="F53" i="70"/>
  <c r="F54" i="70"/>
  <c r="N78" i="66"/>
  <c r="O78" i="66"/>
  <c r="N79" i="66"/>
  <c r="O79" i="66"/>
  <c r="L78" i="66"/>
  <c r="L79" i="66"/>
  <c r="F78" i="66"/>
  <c r="F79" i="66"/>
  <c r="I32" i="48"/>
  <c r="H32" i="48"/>
  <c r="B32" i="48"/>
  <c r="C32" i="48"/>
  <c r="N89" i="47"/>
  <c r="O89" i="47"/>
  <c r="N90" i="47"/>
  <c r="O90" i="47"/>
  <c r="P90" i="47" s="1"/>
  <c r="N91" i="47"/>
  <c r="O91" i="47"/>
  <c r="N92" i="47"/>
  <c r="O92" i="47"/>
  <c r="N93" i="47"/>
  <c r="O93" i="47"/>
  <c r="N94" i="47"/>
  <c r="O94" i="47"/>
  <c r="L89" i="47"/>
  <c r="L90" i="47"/>
  <c r="L91" i="47"/>
  <c r="L92" i="47"/>
  <c r="L93" i="47"/>
  <c r="L94" i="47"/>
  <c r="F89" i="47"/>
  <c r="F90" i="47"/>
  <c r="F91" i="47"/>
  <c r="F92" i="47"/>
  <c r="F93" i="47"/>
  <c r="F94" i="47"/>
  <c r="J68" i="86"/>
  <c r="J69" i="86"/>
  <c r="J70" i="86"/>
  <c r="J71" i="86"/>
  <c r="J72" i="86"/>
  <c r="J73" i="86"/>
  <c r="J74" i="86"/>
  <c r="J75" i="86"/>
  <c r="J76" i="86"/>
  <c r="J77" i="86"/>
  <c r="J78" i="86"/>
  <c r="J79" i="86"/>
  <c r="J80" i="86"/>
  <c r="J81" i="86"/>
  <c r="J82" i="86"/>
  <c r="J83" i="86"/>
  <c r="J84" i="86"/>
  <c r="J85" i="86"/>
  <c r="J86" i="86"/>
  <c r="J87" i="86"/>
  <c r="J88" i="86"/>
  <c r="J89" i="86"/>
  <c r="J90" i="86"/>
  <c r="J91" i="86"/>
  <c r="J92" i="86"/>
  <c r="J93" i="86"/>
  <c r="J94" i="86"/>
  <c r="P28" i="70" l="1"/>
  <c r="P24" i="70"/>
  <c r="P30" i="86"/>
  <c r="P71" i="70"/>
  <c r="P81" i="70"/>
  <c r="P77" i="70"/>
  <c r="P30" i="70"/>
  <c r="P93" i="47"/>
  <c r="P89" i="47"/>
  <c r="P92" i="47"/>
  <c r="P92" i="86"/>
  <c r="P90" i="86"/>
  <c r="P89" i="86"/>
  <c r="P31" i="70"/>
  <c r="P78" i="70"/>
  <c r="P25" i="70"/>
  <c r="P21" i="70"/>
  <c r="P22" i="70"/>
  <c r="P80" i="70"/>
  <c r="P79" i="70"/>
  <c r="P76" i="70"/>
  <c r="P73" i="70"/>
  <c r="P29" i="70"/>
  <c r="P27" i="70"/>
  <c r="P23" i="70"/>
  <c r="P26" i="70"/>
  <c r="P65" i="66"/>
  <c r="P79" i="66"/>
  <c r="P11" i="66"/>
  <c r="P92" i="83"/>
  <c r="S14" i="72"/>
  <c r="AV64" i="89"/>
  <c r="P53" i="70"/>
  <c r="P54" i="70"/>
  <c r="P78" i="66"/>
  <c r="P94" i="47"/>
  <c r="P91" i="47"/>
  <c r="AT51" i="88"/>
  <c r="AT52" i="88"/>
  <c r="AT53" i="88"/>
  <c r="AT54" i="88"/>
  <c r="AT55" i="88"/>
  <c r="AT56" i="88"/>
  <c r="AT57" i="88"/>
  <c r="AT58" i="88"/>
  <c r="AT59" i="88"/>
  <c r="AT60" i="88"/>
  <c r="AT61" i="88"/>
  <c r="AT62" i="88"/>
  <c r="AT63" i="88"/>
  <c r="AT66" i="88"/>
  <c r="AT67" i="88"/>
  <c r="AT41" i="88"/>
  <c r="AT19" i="88"/>
  <c r="D68" i="48"/>
  <c r="E68" i="48"/>
  <c r="F68" i="48"/>
  <c r="D69" i="48"/>
  <c r="E69" i="48"/>
  <c r="F69" i="48"/>
  <c r="J37" i="36"/>
  <c r="H37" i="36"/>
  <c r="D37" i="36"/>
  <c r="B37" i="36"/>
  <c r="Q9" i="87"/>
  <c r="Q7" i="87"/>
  <c r="Q10" i="87"/>
  <c r="Q18" i="87"/>
  <c r="Q20" i="87"/>
  <c r="Q21" i="87"/>
  <c r="Q29" i="87"/>
  <c r="Q31" i="87"/>
  <c r="Q32" i="87"/>
  <c r="AT7" i="89"/>
  <c r="AU7" i="89"/>
  <c r="AV7" i="89"/>
  <c r="AT8" i="89"/>
  <c r="AU8" i="89"/>
  <c r="AV8" i="89"/>
  <c r="AT9" i="89"/>
  <c r="AU9" i="89"/>
  <c r="AW9" i="89" s="1"/>
  <c r="AT10" i="89"/>
  <c r="AU10" i="89"/>
  <c r="AW10" i="89" s="1"/>
  <c r="AT11" i="89"/>
  <c r="AU11" i="89"/>
  <c r="AW11" i="89" s="1"/>
  <c r="AT12" i="89"/>
  <c r="AU12" i="89"/>
  <c r="AT13" i="89"/>
  <c r="AU13" i="89"/>
  <c r="AT14" i="89"/>
  <c r="AU14" i="89"/>
  <c r="AT15" i="89"/>
  <c r="AU15" i="89"/>
  <c r="AT16" i="89"/>
  <c r="AU16" i="89"/>
  <c r="AT17" i="89"/>
  <c r="AU17" i="89"/>
  <c r="AT18" i="89"/>
  <c r="AU18" i="89"/>
  <c r="AT19" i="89"/>
  <c r="AU19" i="89"/>
  <c r="AT20" i="89"/>
  <c r="AT21" i="89"/>
  <c r="AT22" i="89"/>
  <c r="AT23" i="89"/>
  <c r="AD20" i="89"/>
  <c r="AD21" i="89"/>
  <c r="AD22" i="89"/>
  <c r="AD23" i="89"/>
  <c r="M20" i="89"/>
  <c r="M21" i="89"/>
  <c r="M22" i="89"/>
  <c r="M23" i="89"/>
  <c r="AD42" i="89"/>
  <c r="AE42" i="89"/>
  <c r="AD43" i="89"/>
  <c r="AE43" i="89"/>
  <c r="AD44" i="89"/>
  <c r="AT44" i="89" s="1"/>
  <c r="AE44" i="89"/>
  <c r="AD45" i="89"/>
  <c r="AT45" i="89" s="1"/>
  <c r="AE45" i="89"/>
  <c r="AV41" i="89"/>
  <c r="AV45" i="89"/>
  <c r="AW31" i="89"/>
  <c r="AW32" i="89"/>
  <c r="AT41" i="89"/>
  <c r="AT42" i="89"/>
  <c r="AT43" i="89"/>
  <c r="AT51" i="89"/>
  <c r="AU51" i="89"/>
  <c r="AV51" i="89"/>
  <c r="AT52" i="89"/>
  <c r="AU52" i="89"/>
  <c r="AT53" i="89"/>
  <c r="AU53" i="89"/>
  <c r="AW53" i="89" s="1"/>
  <c r="AT54" i="89"/>
  <c r="AU54" i="89"/>
  <c r="AW54" i="89" s="1"/>
  <c r="AT55" i="89"/>
  <c r="AU55" i="89"/>
  <c r="AW55" i="89" s="1"/>
  <c r="AT56" i="89"/>
  <c r="AU56" i="89"/>
  <c r="AT57" i="89"/>
  <c r="AU57" i="89"/>
  <c r="AT58" i="89"/>
  <c r="AU58" i="89"/>
  <c r="AT59" i="89"/>
  <c r="AU59" i="89"/>
  <c r="AT60" i="89"/>
  <c r="AU60" i="89"/>
  <c r="AT61" i="89"/>
  <c r="AU61" i="89"/>
  <c r="AV61" i="89"/>
  <c r="AT62" i="89"/>
  <c r="AU62" i="89"/>
  <c r="AV62" i="89"/>
  <c r="AT63" i="89"/>
  <c r="AU63" i="89"/>
  <c r="AT64" i="89"/>
  <c r="AT65" i="89"/>
  <c r="AT66" i="89"/>
  <c r="AT67" i="89"/>
  <c r="AV67" i="89"/>
  <c r="AD64" i="89"/>
  <c r="AD65" i="89"/>
  <c r="AD66" i="89"/>
  <c r="AD67" i="89"/>
  <c r="M64" i="89"/>
  <c r="M65" i="89"/>
  <c r="M66" i="89"/>
  <c r="M67" i="89"/>
  <c r="M42" i="89"/>
  <c r="M43" i="89"/>
  <c r="M44" i="89"/>
  <c r="M45" i="89"/>
  <c r="M64" i="88"/>
  <c r="M65" i="88"/>
  <c r="M66" i="88"/>
  <c r="M67" i="88"/>
  <c r="M42" i="88"/>
  <c r="AT42" i="88" s="1"/>
  <c r="N42" i="88"/>
  <c r="M43" i="88"/>
  <c r="N43" i="88"/>
  <c r="M44" i="88"/>
  <c r="N44" i="88"/>
  <c r="M45" i="88"/>
  <c r="AT45" i="88" s="1"/>
  <c r="N45" i="88"/>
  <c r="AT29" i="88"/>
  <c r="AT30" i="88"/>
  <c r="AT31" i="88"/>
  <c r="AT32" i="88"/>
  <c r="AT33" i="88"/>
  <c r="AT34" i="88"/>
  <c r="AT35" i="88"/>
  <c r="AT36" i="88"/>
  <c r="AT37" i="88"/>
  <c r="AT38" i="88"/>
  <c r="AT39" i="88"/>
  <c r="AT40" i="88"/>
  <c r="M20" i="88"/>
  <c r="M21" i="88"/>
  <c r="M22" i="88"/>
  <c r="M23" i="88"/>
  <c r="AT23" i="88"/>
  <c r="AT7" i="88"/>
  <c r="AU7" i="88"/>
  <c r="AT8" i="88"/>
  <c r="AU8" i="88"/>
  <c r="AT9" i="88"/>
  <c r="AU9" i="88"/>
  <c r="AW9" i="88" s="1"/>
  <c r="AT10" i="88"/>
  <c r="AU10" i="88"/>
  <c r="AW10" i="88" s="1"/>
  <c r="AT11" i="88"/>
  <c r="AU11" i="88"/>
  <c r="AW11" i="88" s="1"/>
  <c r="AT12" i="88"/>
  <c r="AU12" i="88"/>
  <c r="AT13" i="88"/>
  <c r="AU13" i="88"/>
  <c r="AT14" i="88"/>
  <c r="AU14" i="88"/>
  <c r="AT15" i="88"/>
  <c r="AU15" i="88"/>
  <c r="AT16" i="88"/>
  <c r="AU16" i="88"/>
  <c r="AT17" i="88"/>
  <c r="AU17" i="88"/>
  <c r="AT18" i="88"/>
  <c r="AU18" i="88"/>
  <c r="AD20" i="88"/>
  <c r="AT20" i="88" s="1"/>
  <c r="AD21" i="88"/>
  <c r="AT21" i="88" s="1"/>
  <c r="AD22" i="88"/>
  <c r="AT22" i="88" s="1"/>
  <c r="AD23" i="88"/>
  <c r="AD42" i="88"/>
  <c r="AE42" i="88"/>
  <c r="AD43" i="88"/>
  <c r="AT43" i="88" s="1"/>
  <c r="AE43" i="88"/>
  <c r="AD44" i="88"/>
  <c r="AT44" i="88" s="1"/>
  <c r="AE44" i="88"/>
  <c r="AD45" i="88"/>
  <c r="AE45" i="88"/>
  <c r="AD64" i="88"/>
  <c r="AT64" i="88" s="1"/>
  <c r="AD65" i="88"/>
  <c r="AT65" i="88" s="1"/>
  <c r="AD66" i="88"/>
  <c r="AD67" i="88"/>
  <c r="J39" i="83"/>
  <c r="J40" i="83"/>
  <c r="J41" i="83"/>
  <c r="J42" i="83"/>
  <c r="J43" i="83"/>
  <c r="J44" i="83"/>
  <c r="J45" i="83"/>
  <c r="J46" i="83"/>
  <c r="J47" i="83"/>
  <c r="J48" i="83"/>
  <c r="J49" i="83"/>
  <c r="J50" i="83"/>
  <c r="J51" i="83"/>
  <c r="J52" i="83"/>
  <c r="J53" i="83"/>
  <c r="J54" i="83"/>
  <c r="J55" i="83"/>
  <c r="J56" i="83"/>
  <c r="J57" i="83"/>
  <c r="J58" i="83"/>
  <c r="J59" i="83"/>
  <c r="J60" i="83"/>
  <c r="D50" i="2"/>
  <c r="C50" i="2"/>
  <c r="B66" i="46"/>
  <c r="AV7" i="88"/>
  <c r="AV8" i="88"/>
  <c r="N37" i="36"/>
  <c r="P59" i="90"/>
  <c r="O59" i="90"/>
  <c r="M59" i="90"/>
  <c r="G59" i="90"/>
  <c r="P58" i="90"/>
  <c r="O58" i="90"/>
  <c r="M58" i="90"/>
  <c r="G58" i="90"/>
  <c r="P57" i="90"/>
  <c r="O57" i="90"/>
  <c r="M57" i="90"/>
  <c r="G57" i="90"/>
  <c r="P56" i="90"/>
  <c r="O56" i="90"/>
  <c r="M56" i="90"/>
  <c r="G56" i="90"/>
  <c r="P55" i="90"/>
  <c r="O55" i="90"/>
  <c r="M55" i="90"/>
  <c r="G55" i="90"/>
  <c r="P54" i="90"/>
  <c r="O54" i="90"/>
  <c r="M54" i="90"/>
  <c r="G54" i="90"/>
  <c r="J53" i="90"/>
  <c r="I53" i="90"/>
  <c r="D53" i="90"/>
  <c r="C53" i="90"/>
  <c r="P52" i="90"/>
  <c r="O52" i="90"/>
  <c r="M52" i="90"/>
  <c r="G52" i="90"/>
  <c r="P51" i="90"/>
  <c r="O51" i="90"/>
  <c r="M51" i="90"/>
  <c r="G51" i="90"/>
  <c r="J50" i="90"/>
  <c r="I50" i="90"/>
  <c r="D50" i="90"/>
  <c r="C50" i="90"/>
  <c r="P49" i="90"/>
  <c r="O49" i="90"/>
  <c r="M49" i="90"/>
  <c r="G49" i="90"/>
  <c r="P48" i="90"/>
  <c r="O48" i="90"/>
  <c r="M48" i="90"/>
  <c r="G48" i="90"/>
  <c r="J47" i="90"/>
  <c r="I47" i="90"/>
  <c r="D47" i="90"/>
  <c r="C47" i="90"/>
  <c r="J46" i="90"/>
  <c r="I46" i="90"/>
  <c r="D46" i="90"/>
  <c r="C46" i="90"/>
  <c r="O45" i="90"/>
  <c r="I45" i="90"/>
  <c r="C45" i="90"/>
  <c r="P39" i="90"/>
  <c r="O39" i="90"/>
  <c r="M39" i="90"/>
  <c r="G39" i="90"/>
  <c r="P38" i="90"/>
  <c r="O38" i="90"/>
  <c r="M38" i="90"/>
  <c r="G38" i="90"/>
  <c r="P37" i="90"/>
  <c r="O37" i="90"/>
  <c r="M37" i="90"/>
  <c r="G37" i="90"/>
  <c r="P36" i="90"/>
  <c r="O36" i="90"/>
  <c r="M36" i="90"/>
  <c r="G36" i="90"/>
  <c r="P35" i="90"/>
  <c r="O35" i="90"/>
  <c r="M35" i="90"/>
  <c r="G35" i="90"/>
  <c r="P34" i="90"/>
  <c r="O34" i="90"/>
  <c r="M34" i="90"/>
  <c r="G34" i="90"/>
  <c r="J33" i="90"/>
  <c r="I33" i="90"/>
  <c r="D33" i="90"/>
  <c r="C33" i="90"/>
  <c r="P32" i="90"/>
  <c r="O32" i="90"/>
  <c r="M32" i="90"/>
  <c r="G32" i="90"/>
  <c r="P31" i="90"/>
  <c r="O31" i="90"/>
  <c r="M31" i="90"/>
  <c r="G31" i="90"/>
  <c r="J30" i="90"/>
  <c r="I30" i="90"/>
  <c r="D30" i="90"/>
  <c r="C30" i="90"/>
  <c r="P29" i="90"/>
  <c r="O29" i="90"/>
  <c r="M29" i="90"/>
  <c r="G29" i="90"/>
  <c r="P28" i="90"/>
  <c r="O28" i="90"/>
  <c r="M28" i="90"/>
  <c r="G28" i="90"/>
  <c r="J27" i="90"/>
  <c r="I27" i="90"/>
  <c r="D27" i="90"/>
  <c r="C27" i="90"/>
  <c r="P26" i="90"/>
  <c r="P46" i="90" s="1"/>
  <c r="O26" i="90"/>
  <c r="O46" i="90" s="1"/>
  <c r="L26" i="90"/>
  <c r="K26" i="90"/>
  <c r="J26" i="90"/>
  <c r="I26" i="90"/>
  <c r="F26" i="90"/>
  <c r="E26" i="90"/>
  <c r="D26" i="90"/>
  <c r="L46" i="90" s="1"/>
  <c r="C26" i="90"/>
  <c r="K46" i="90" s="1"/>
  <c r="Q25" i="90"/>
  <c r="Q45" i="90" s="1"/>
  <c r="O25" i="90"/>
  <c r="M25" i="90"/>
  <c r="K25" i="90"/>
  <c r="I25" i="90"/>
  <c r="G25" i="90"/>
  <c r="G45" i="90" s="1"/>
  <c r="M45" i="90" s="1"/>
  <c r="E25" i="90"/>
  <c r="C25" i="90"/>
  <c r="K45" i="90" s="1"/>
  <c r="P19" i="90"/>
  <c r="O19" i="90"/>
  <c r="M19" i="90"/>
  <c r="G19" i="90"/>
  <c r="P18" i="90"/>
  <c r="O18" i="90"/>
  <c r="M18" i="90"/>
  <c r="G18" i="90"/>
  <c r="P17" i="90"/>
  <c r="O17" i="90"/>
  <c r="M17" i="90"/>
  <c r="G17" i="90"/>
  <c r="P16" i="90"/>
  <c r="O16" i="90"/>
  <c r="M16" i="90"/>
  <c r="G16" i="90"/>
  <c r="P15" i="90"/>
  <c r="O15" i="90"/>
  <c r="M15" i="90"/>
  <c r="G15" i="90"/>
  <c r="P14" i="90"/>
  <c r="O14" i="90"/>
  <c r="M14" i="90"/>
  <c r="G14" i="90"/>
  <c r="J13" i="90"/>
  <c r="I13" i="90"/>
  <c r="D13" i="90"/>
  <c r="C13" i="90"/>
  <c r="P12" i="90"/>
  <c r="O12" i="90"/>
  <c r="M12" i="90"/>
  <c r="G12" i="90"/>
  <c r="P11" i="90"/>
  <c r="O11" i="90"/>
  <c r="M11" i="90"/>
  <c r="G11" i="90"/>
  <c r="J10" i="90"/>
  <c r="I10" i="90"/>
  <c r="D10" i="90"/>
  <c r="C10" i="90"/>
  <c r="P9" i="90"/>
  <c r="O9" i="90"/>
  <c r="M9" i="90"/>
  <c r="G9" i="90"/>
  <c r="P8" i="90"/>
  <c r="O8" i="90"/>
  <c r="M8" i="90"/>
  <c r="G8" i="90"/>
  <c r="J7" i="90"/>
  <c r="I7" i="90"/>
  <c r="D7" i="90"/>
  <c r="C7" i="90"/>
  <c r="P6" i="90"/>
  <c r="O6" i="90"/>
  <c r="L6" i="90"/>
  <c r="J6" i="90"/>
  <c r="I6" i="90"/>
  <c r="F6" i="90"/>
  <c r="E6" i="90"/>
  <c r="K6" i="90" s="1"/>
  <c r="Q5" i="90"/>
  <c r="O5" i="90"/>
  <c r="M5" i="90"/>
  <c r="K5" i="90"/>
  <c r="I5" i="90"/>
  <c r="E5" i="90"/>
  <c r="V32" i="87"/>
  <c r="U32" i="87"/>
  <c r="V31" i="87"/>
  <c r="V29" i="87"/>
  <c r="V26" i="87"/>
  <c r="U26" i="87"/>
  <c r="V23" i="87"/>
  <c r="U23" i="87"/>
  <c r="V21" i="87"/>
  <c r="U21" i="87"/>
  <c r="V20" i="87"/>
  <c r="V18" i="87"/>
  <c r="V15" i="87"/>
  <c r="U15" i="87"/>
  <c r="V12" i="87"/>
  <c r="U12" i="87"/>
  <c r="V10" i="87"/>
  <c r="U10" i="87"/>
  <c r="V9" i="87"/>
  <c r="V7" i="87"/>
  <c r="Q39" i="90" l="1"/>
  <c r="M33" i="90"/>
  <c r="C40" i="90"/>
  <c r="E32" i="90" s="1"/>
  <c r="Q29" i="90"/>
  <c r="AU41" i="89"/>
  <c r="C60" i="90"/>
  <c r="E54" i="90" s="1"/>
  <c r="G33" i="90"/>
  <c r="G27" i="90"/>
  <c r="M13" i="90"/>
  <c r="J20" i="90"/>
  <c r="L16" i="90" s="1"/>
  <c r="Q12" i="90"/>
  <c r="Q17" i="90"/>
  <c r="Q15" i="90"/>
  <c r="Q18" i="90"/>
  <c r="Q9" i="90"/>
  <c r="AV63" i="89"/>
  <c r="AU19" i="88"/>
  <c r="M50" i="90"/>
  <c r="Q54" i="90"/>
  <c r="Q58" i="90"/>
  <c r="Q56" i="90"/>
  <c r="Q57" i="90"/>
  <c r="J40" i="90"/>
  <c r="L29" i="90" s="1"/>
  <c r="O33" i="90"/>
  <c r="Q32" i="90"/>
  <c r="Q35" i="90"/>
  <c r="P10" i="90"/>
  <c r="M10" i="90"/>
  <c r="G7" i="90"/>
  <c r="V33" i="87"/>
  <c r="V22" i="87"/>
  <c r="AV19" i="89"/>
  <c r="M53" i="90"/>
  <c r="Q51" i="90"/>
  <c r="Q49" i="90"/>
  <c r="Q38" i="90"/>
  <c r="Q34" i="90"/>
  <c r="Q37" i="90"/>
  <c r="Q36" i="90"/>
  <c r="I40" i="90"/>
  <c r="K36" i="90" s="1"/>
  <c r="M30" i="90"/>
  <c r="Q28" i="90"/>
  <c r="Q31" i="90"/>
  <c r="P27" i="90"/>
  <c r="Q16" i="90"/>
  <c r="I20" i="90"/>
  <c r="K13" i="90" s="1"/>
  <c r="Q8" i="90"/>
  <c r="O7" i="90"/>
  <c r="G13" i="90"/>
  <c r="Q19" i="90"/>
  <c r="C20" i="90"/>
  <c r="E11" i="90" s="1"/>
  <c r="Q14" i="90"/>
  <c r="Q11" i="90"/>
  <c r="P7" i="90"/>
  <c r="I60" i="90"/>
  <c r="K58" i="90" s="1"/>
  <c r="O53" i="90"/>
  <c r="J60" i="90"/>
  <c r="L53" i="90" s="1"/>
  <c r="Q48" i="90"/>
  <c r="O47" i="90"/>
  <c r="Q59" i="90"/>
  <c r="G53" i="90"/>
  <c r="Q55" i="90"/>
  <c r="Q52" i="90"/>
  <c r="P47" i="90"/>
  <c r="G47" i="90"/>
  <c r="E46" i="90"/>
  <c r="M7" i="90"/>
  <c r="O10" i="90"/>
  <c r="P13" i="90"/>
  <c r="M27" i="90"/>
  <c r="O30" i="90"/>
  <c r="P33" i="90"/>
  <c r="F46" i="90"/>
  <c r="M47" i="90"/>
  <c r="O50" i="90"/>
  <c r="P53" i="90"/>
  <c r="D20" i="90"/>
  <c r="F13" i="90" s="1"/>
  <c r="P30" i="90"/>
  <c r="P50" i="90"/>
  <c r="O13" i="90"/>
  <c r="O27" i="90"/>
  <c r="D40" i="90"/>
  <c r="D60" i="90"/>
  <c r="G10" i="90"/>
  <c r="G30" i="90"/>
  <c r="G50" i="90"/>
  <c r="E45" i="90"/>
  <c r="V11" i="87"/>
  <c r="AF67" i="89"/>
  <c r="AG52" i="88"/>
  <c r="AG53" i="88"/>
  <c r="AG54" i="88"/>
  <c r="AG55" i="88"/>
  <c r="AG56" i="88"/>
  <c r="AG57" i="88"/>
  <c r="AG58" i="88"/>
  <c r="AG59" i="88"/>
  <c r="AG60" i="88"/>
  <c r="AG61" i="88"/>
  <c r="AG62" i="88"/>
  <c r="AG51" i="88"/>
  <c r="AG30" i="88"/>
  <c r="AG31" i="88"/>
  <c r="AG32" i="88"/>
  <c r="AG33" i="88"/>
  <c r="AG34" i="88"/>
  <c r="AG29" i="88"/>
  <c r="J79" i="70"/>
  <c r="K79" i="70"/>
  <c r="J80" i="70"/>
  <c r="K80" i="70"/>
  <c r="J81" i="70"/>
  <c r="K81" i="70"/>
  <c r="J82" i="70"/>
  <c r="K82" i="70"/>
  <c r="J83" i="70"/>
  <c r="K83" i="70"/>
  <c r="J84" i="70"/>
  <c r="K84" i="70"/>
  <c r="J85" i="70"/>
  <c r="K85" i="70"/>
  <c r="J86" i="70"/>
  <c r="K86" i="70"/>
  <c r="J87" i="70"/>
  <c r="K87" i="70"/>
  <c r="J88" i="70"/>
  <c r="K88" i="70"/>
  <c r="J89" i="70"/>
  <c r="K89" i="70"/>
  <c r="J90" i="70"/>
  <c r="K90" i="70"/>
  <c r="D79" i="70"/>
  <c r="E79" i="70"/>
  <c r="D80" i="70"/>
  <c r="E80" i="70"/>
  <c r="D81" i="70"/>
  <c r="E81" i="70"/>
  <c r="D82" i="70"/>
  <c r="E82" i="70"/>
  <c r="D83" i="70"/>
  <c r="E83" i="70"/>
  <c r="D84" i="70"/>
  <c r="E84" i="70"/>
  <c r="D85" i="70"/>
  <c r="E85" i="70"/>
  <c r="D86" i="70"/>
  <c r="E86" i="70"/>
  <c r="D87" i="70"/>
  <c r="E87" i="70"/>
  <c r="D88" i="70"/>
  <c r="E88" i="70"/>
  <c r="D89" i="70"/>
  <c r="E89" i="70"/>
  <c r="D90" i="70"/>
  <c r="E90" i="70"/>
  <c r="D91" i="70"/>
  <c r="E91" i="70"/>
  <c r="J56" i="70"/>
  <c r="K56" i="70"/>
  <c r="L56" i="70"/>
  <c r="N56" i="70"/>
  <c r="O56" i="70"/>
  <c r="D56" i="70"/>
  <c r="E56" i="70"/>
  <c r="F56" i="70"/>
  <c r="D57" i="70"/>
  <c r="E57" i="70"/>
  <c r="B61" i="70"/>
  <c r="C61" i="70"/>
  <c r="N48" i="70"/>
  <c r="O48" i="70"/>
  <c r="N49" i="70"/>
  <c r="O49" i="70"/>
  <c r="N50" i="70"/>
  <c r="O50" i="70"/>
  <c r="N51" i="70"/>
  <c r="O51" i="70"/>
  <c r="J48" i="70"/>
  <c r="K48" i="70"/>
  <c r="L48" i="70"/>
  <c r="J49" i="70"/>
  <c r="K49" i="70"/>
  <c r="L49" i="70"/>
  <c r="J50" i="70"/>
  <c r="K50" i="70"/>
  <c r="L50" i="70"/>
  <c r="J51" i="70"/>
  <c r="K51" i="70"/>
  <c r="L51" i="70"/>
  <c r="J52" i="70"/>
  <c r="K52" i="70"/>
  <c r="L52" i="70"/>
  <c r="D48" i="70"/>
  <c r="E48" i="70"/>
  <c r="F48" i="70"/>
  <c r="D49" i="70"/>
  <c r="E49" i="70"/>
  <c r="F49" i="70"/>
  <c r="D50" i="70"/>
  <c r="E50" i="70"/>
  <c r="F50" i="70"/>
  <c r="D51" i="70"/>
  <c r="E51" i="70"/>
  <c r="F51" i="70"/>
  <c r="D52" i="70"/>
  <c r="E52" i="70"/>
  <c r="F52" i="70"/>
  <c r="B61" i="46"/>
  <c r="C61" i="46"/>
  <c r="I32" i="36"/>
  <c r="H32" i="36"/>
  <c r="C95" i="86"/>
  <c r="B95" i="86"/>
  <c r="E29" i="90" l="1"/>
  <c r="E38" i="90"/>
  <c r="E34" i="90"/>
  <c r="E31" i="90"/>
  <c r="Q30" i="90"/>
  <c r="L37" i="90"/>
  <c r="L34" i="90"/>
  <c r="L31" i="90"/>
  <c r="L28" i="90"/>
  <c r="L38" i="90"/>
  <c r="L27" i="90"/>
  <c r="E35" i="90"/>
  <c r="E27" i="90"/>
  <c r="E36" i="90"/>
  <c r="E33" i="90"/>
  <c r="E59" i="90"/>
  <c r="E57" i="90"/>
  <c r="E51" i="90"/>
  <c r="E53" i="90"/>
  <c r="E55" i="90"/>
  <c r="E47" i="90"/>
  <c r="E48" i="90"/>
  <c r="E49" i="90"/>
  <c r="E52" i="90"/>
  <c r="E50" i="90"/>
  <c r="E58" i="90"/>
  <c r="E56" i="90"/>
  <c r="L30" i="90"/>
  <c r="L32" i="90"/>
  <c r="L39" i="90"/>
  <c r="L35" i="90"/>
  <c r="E30" i="90"/>
  <c r="E40" i="90"/>
  <c r="E37" i="90"/>
  <c r="E28" i="90"/>
  <c r="E39" i="90"/>
  <c r="L18" i="90"/>
  <c r="Q47" i="90"/>
  <c r="L36" i="90"/>
  <c r="P40" i="90"/>
  <c r="Q33" i="90"/>
  <c r="L11" i="90"/>
  <c r="L12" i="90"/>
  <c r="L17" i="90"/>
  <c r="L15" i="90"/>
  <c r="L7" i="90"/>
  <c r="L10" i="90"/>
  <c r="L19" i="90"/>
  <c r="L14" i="90"/>
  <c r="L8" i="90"/>
  <c r="L13" i="90"/>
  <c r="L9" i="90"/>
  <c r="Q10" i="90"/>
  <c r="L56" i="90"/>
  <c r="L57" i="90"/>
  <c r="L58" i="90"/>
  <c r="L33" i="90"/>
  <c r="Q27" i="90"/>
  <c r="K17" i="90"/>
  <c r="K7" i="90"/>
  <c r="K10" i="90"/>
  <c r="K15" i="90"/>
  <c r="L50" i="90"/>
  <c r="L49" i="90"/>
  <c r="L52" i="90"/>
  <c r="L59" i="90"/>
  <c r="L47" i="90"/>
  <c r="K39" i="90"/>
  <c r="K35" i="90"/>
  <c r="K37" i="90"/>
  <c r="M40" i="90"/>
  <c r="K34" i="90"/>
  <c r="K31" i="90"/>
  <c r="K38" i="90"/>
  <c r="K32" i="90"/>
  <c r="K29" i="90"/>
  <c r="K30" i="90"/>
  <c r="K19" i="90"/>
  <c r="K16" i="90"/>
  <c r="K18" i="90"/>
  <c r="K11" i="90"/>
  <c r="K12" i="90"/>
  <c r="E13" i="90"/>
  <c r="E8" i="90"/>
  <c r="E12" i="90"/>
  <c r="O20" i="90"/>
  <c r="E7" i="90"/>
  <c r="E9" i="90"/>
  <c r="E16" i="90"/>
  <c r="E17" i="90"/>
  <c r="E19" i="90"/>
  <c r="E14" i="90"/>
  <c r="Q7" i="90"/>
  <c r="E18" i="90"/>
  <c r="E15" i="90"/>
  <c r="E10" i="90"/>
  <c r="K53" i="90"/>
  <c r="K54" i="90"/>
  <c r="K47" i="90"/>
  <c r="K57" i="90"/>
  <c r="K56" i="90"/>
  <c r="K50" i="90"/>
  <c r="M60" i="90"/>
  <c r="K52" i="90"/>
  <c r="O60" i="90"/>
  <c r="K48" i="90"/>
  <c r="K51" i="90"/>
  <c r="K55" i="90"/>
  <c r="K59" i="90"/>
  <c r="K49" i="90"/>
  <c r="Q53" i="90"/>
  <c r="K33" i="90"/>
  <c r="O40" i="90"/>
  <c r="K27" i="90"/>
  <c r="K28" i="90"/>
  <c r="F33" i="90"/>
  <c r="F30" i="90"/>
  <c r="K9" i="90"/>
  <c r="K8" i="90"/>
  <c r="M20" i="90"/>
  <c r="K14" i="90"/>
  <c r="P20" i="90"/>
  <c r="F10" i="90"/>
  <c r="F7" i="90"/>
  <c r="L48" i="90"/>
  <c r="L51" i="90"/>
  <c r="L54" i="90"/>
  <c r="L55" i="90"/>
  <c r="Q50" i="90"/>
  <c r="Q13" i="90"/>
  <c r="G60" i="90"/>
  <c r="F55" i="90"/>
  <c r="F51" i="90"/>
  <c r="F49" i="90"/>
  <c r="F56" i="90"/>
  <c r="F54" i="90"/>
  <c r="F57" i="90"/>
  <c r="F52" i="90"/>
  <c r="F59" i="90"/>
  <c r="F58" i="90"/>
  <c r="F48" i="90"/>
  <c r="F27" i="90"/>
  <c r="G20" i="90"/>
  <c r="F15" i="90"/>
  <c r="F11" i="90"/>
  <c r="F16" i="90"/>
  <c r="F14" i="90"/>
  <c r="F8" i="90"/>
  <c r="F18" i="90"/>
  <c r="F9" i="90"/>
  <c r="F12" i="90"/>
  <c r="F19" i="90"/>
  <c r="F17" i="90"/>
  <c r="G40" i="90"/>
  <c r="F35" i="90"/>
  <c r="F31" i="90"/>
  <c r="F37" i="90"/>
  <c r="F36" i="90"/>
  <c r="F40" i="90"/>
  <c r="F34" i="90"/>
  <c r="F28" i="90"/>
  <c r="F38" i="90"/>
  <c r="F29" i="90"/>
  <c r="F32" i="90"/>
  <c r="F39" i="90"/>
  <c r="F47" i="90"/>
  <c r="F53" i="90"/>
  <c r="P60" i="90"/>
  <c r="F50" i="90"/>
  <c r="P56" i="70"/>
  <c r="P48" i="70"/>
  <c r="P50" i="70"/>
  <c r="P49" i="70"/>
  <c r="P51" i="70"/>
  <c r="J7" i="70"/>
  <c r="J8" i="70"/>
  <c r="J9" i="70"/>
  <c r="J10" i="70"/>
  <c r="J11" i="70"/>
  <c r="J12" i="70"/>
  <c r="J13" i="70"/>
  <c r="J14" i="70"/>
  <c r="J15" i="70"/>
  <c r="J16" i="70"/>
  <c r="J17" i="70"/>
  <c r="J18" i="70"/>
  <c r="J19" i="70"/>
  <c r="J20" i="70"/>
  <c r="J21" i="70"/>
  <c r="J22" i="70"/>
  <c r="J23" i="70"/>
  <c r="J24" i="70"/>
  <c r="J25" i="70"/>
  <c r="J26" i="70"/>
  <c r="J27" i="70"/>
  <c r="J28" i="70"/>
  <c r="J29" i="70"/>
  <c r="J30" i="70"/>
  <c r="J31" i="70"/>
  <c r="L40" i="90" l="1"/>
  <c r="E60" i="90"/>
  <c r="Q40" i="90"/>
  <c r="L20" i="90"/>
  <c r="Q60" i="90"/>
  <c r="L60" i="90"/>
  <c r="E20" i="90"/>
  <c r="K60" i="90"/>
  <c r="K40" i="90"/>
  <c r="K20" i="90"/>
  <c r="Q20" i="90"/>
  <c r="F20" i="90"/>
  <c r="F60" i="90"/>
  <c r="J68" i="46"/>
  <c r="J69" i="46"/>
  <c r="J70" i="46"/>
  <c r="J71" i="46"/>
  <c r="J72" i="46"/>
  <c r="J73" i="46"/>
  <c r="J74" i="46"/>
  <c r="J75" i="46"/>
  <c r="J76" i="46"/>
  <c r="J77" i="46"/>
  <c r="J78" i="46"/>
  <c r="J79" i="46"/>
  <c r="J80" i="46"/>
  <c r="J81" i="46"/>
  <c r="J82" i="46"/>
  <c r="J83" i="46"/>
  <c r="J84" i="46"/>
  <c r="J85" i="46"/>
  <c r="J86" i="46"/>
  <c r="J87" i="46"/>
  <c r="J88" i="46"/>
  <c r="J89" i="46"/>
  <c r="J90" i="46"/>
  <c r="J91" i="46"/>
  <c r="J92" i="46"/>
  <c r="J93" i="46"/>
  <c r="J94" i="46"/>
  <c r="J39" i="46"/>
  <c r="J40" i="46"/>
  <c r="J41" i="46"/>
  <c r="J42" i="46"/>
  <c r="J43" i="46"/>
  <c r="J44" i="46"/>
  <c r="J45" i="46"/>
  <c r="J46" i="46"/>
  <c r="J47" i="46"/>
  <c r="J48" i="46"/>
  <c r="J49" i="46"/>
  <c r="J50" i="46"/>
  <c r="J51" i="46"/>
  <c r="J52" i="46"/>
  <c r="J53" i="46"/>
  <c r="J54" i="46"/>
  <c r="J55" i="46"/>
  <c r="J56" i="46"/>
  <c r="J57" i="46"/>
  <c r="J58" i="46"/>
  <c r="J59" i="46"/>
  <c r="J60" i="46"/>
  <c r="J7" i="46"/>
  <c r="J8" i="46"/>
  <c r="J9" i="46"/>
  <c r="J10" i="46"/>
  <c r="J11" i="46"/>
  <c r="J12" i="46"/>
  <c r="J13" i="46"/>
  <c r="J14" i="46"/>
  <c r="J15" i="46"/>
  <c r="J16" i="46"/>
  <c r="J17" i="46"/>
  <c r="J18" i="46"/>
  <c r="J19" i="46"/>
  <c r="J20" i="46"/>
  <c r="J21" i="46"/>
  <c r="J22" i="46"/>
  <c r="J23" i="46"/>
  <c r="J24" i="46"/>
  <c r="J25" i="46"/>
  <c r="J26" i="46"/>
  <c r="J27" i="46"/>
  <c r="J28" i="46"/>
  <c r="J29" i="46"/>
  <c r="J30" i="46"/>
  <c r="J31" i="46"/>
  <c r="J39" i="36"/>
  <c r="J40" i="36"/>
  <c r="J41" i="36"/>
  <c r="J42" i="36"/>
  <c r="J43" i="36"/>
  <c r="J44" i="36"/>
  <c r="J45" i="36"/>
  <c r="J46" i="36"/>
  <c r="J47" i="36"/>
  <c r="J48" i="36"/>
  <c r="J49" i="36"/>
  <c r="J50" i="36"/>
  <c r="J51" i="36"/>
  <c r="J52" i="36"/>
  <c r="J53" i="36"/>
  <c r="J54" i="36"/>
  <c r="J55" i="36"/>
  <c r="J56" i="36"/>
  <c r="J57" i="36"/>
  <c r="J58" i="36"/>
  <c r="J59" i="36"/>
  <c r="J60" i="36"/>
  <c r="D53" i="2" l="1"/>
  <c r="C53" i="2"/>
  <c r="C7" i="2" l="1"/>
  <c r="D7" i="2"/>
  <c r="C10" i="2"/>
  <c r="D10" i="2"/>
  <c r="O67" i="88"/>
  <c r="O42" i="88"/>
  <c r="AF42" i="88"/>
  <c r="B95" i="47"/>
  <c r="C95" i="47"/>
  <c r="N74" i="66"/>
  <c r="O74" i="66"/>
  <c r="N75" i="66"/>
  <c r="O75" i="66"/>
  <c r="L74" i="66"/>
  <c r="F74" i="66"/>
  <c r="N28" i="66"/>
  <c r="O28" i="66"/>
  <c r="L28" i="66"/>
  <c r="F28" i="66"/>
  <c r="AF66" i="89"/>
  <c r="O66" i="89"/>
  <c r="H95" i="47"/>
  <c r="I95" i="47"/>
  <c r="N73" i="66"/>
  <c r="O73" i="66"/>
  <c r="L73" i="66"/>
  <c r="F73" i="66"/>
  <c r="N25" i="66"/>
  <c r="O25" i="66"/>
  <c r="N26" i="66"/>
  <c r="O26" i="66"/>
  <c r="N27" i="66"/>
  <c r="O27" i="66"/>
  <c r="N29" i="66"/>
  <c r="O29" i="66"/>
  <c r="L25" i="66"/>
  <c r="F25" i="66"/>
  <c r="I61" i="48"/>
  <c r="H61" i="48"/>
  <c r="J7" i="81"/>
  <c r="J8" i="81"/>
  <c r="J9" i="81"/>
  <c r="J10" i="81"/>
  <c r="J11" i="81"/>
  <c r="J12" i="81"/>
  <c r="J13" i="81"/>
  <c r="J14" i="81"/>
  <c r="J15" i="81"/>
  <c r="J16" i="81"/>
  <c r="J17" i="81"/>
  <c r="J18" i="81"/>
  <c r="J19" i="81"/>
  <c r="J20" i="81"/>
  <c r="J21" i="81"/>
  <c r="J22" i="81"/>
  <c r="J23" i="81"/>
  <c r="J24" i="81"/>
  <c r="J25" i="81"/>
  <c r="J26" i="81"/>
  <c r="J27" i="81"/>
  <c r="J28" i="81"/>
  <c r="J29" i="81"/>
  <c r="J30" i="81"/>
  <c r="J31" i="81"/>
  <c r="N59" i="70"/>
  <c r="O59" i="70"/>
  <c r="N60" i="70"/>
  <c r="O60" i="70"/>
  <c r="L59" i="70"/>
  <c r="F59" i="70"/>
  <c r="B32" i="81"/>
  <c r="C32" i="81"/>
  <c r="H32" i="81"/>
  <c r="I32" i="81"/>
  <c r="B61" i="3"/>
  <c r="C61" i="3"/>
  <c r="N67" i="88"/>
  <c r="I95" i="46"/>
  <c r="H95" i="46"/>
  <c r="I95" i="48"/>
  <c r="H95" i="48"/>
  <c r="F75" i="66"/>
  <c r="L75" i="66"/>
  <c r="N93" i="83"/>
  <c r="O93" i="83"/>
  <c r="N94" i="83"/>
  <c r="O94" i="83"/>
  <c r="L93" i="83"/>
  <c r="N59" i="83"/>
  <c r="O59" i="83"/>
  <c r="N60" i="83"/>
  <c r="O60" i="83"/>
  <c r="L59" i="83"/>
  <c r="L60" i="83"/>
  <c r="F59" i="83"/>
  <c r="J7" i="83"/>
  <c r="J8" i="83"/>
  <c r="J9" i="83"/>
  <c r="J10" i="83"/>
  <c r="J11" i="83"/>
  <c r="J12" i="83"/>
  <c r="J13" i="83"/>
  <c r="J14" i="83"/>
  <c r="J15" i="83"/>
  <c r="J16" i="83"/>
  <c r="J17" i="83"/>
  <c r="J18" i="83"/>
  <c r="J19" i="83"/>
  <c r="J20" i="83"/>
  <c r="J21" i="83"/>
  <c r="J22" i="83"/>
  <c r="J23" i="83"/>
  <c r="J24" i="83"/>
  <c r="J25" i="83"/>
  <c r="J26" i="83"/>
  <c r="J27" i="83"/>
  <c r="J28" i="83"/>
  <c r="J29" i="83"/>
  <c r="J30" i="83"/>
  <c r="J31" i="83"/>
  <c r="O58" i="70"/>
  <c r="B32" i="70"/>
  <c r="C32" i="70"/>
  <c r="H32" i="70"/>
  <c r="I32" i="70"/>
  <c r="L32" i="70" s="1"/>
  <c r="B32" i="66"/>
  <c r="C32" i="66"/>
  <c r="N58" i="47"/>
  <c r="O58" i="47"/>
  <c r="P58" i="47" s="1"/>
  <c r="L58" i="47"/>
  <c r="F58" i="47"/>
  <c r="N32" i="70" l="1"/>
  <c r="O32" i="70"/>
  <c r="P28" i="66"/>
  <c r="F95" i="47"/>
  <c r="AW62" i="89"/>
  <c r="AW61" i="89"/>
  <c r="AV45" i="88"/>
  <c r="P29" i="66"/>
  <c r="AV42" i="88"/>
  <c r="P75" i="66"/>
  <c r="P74" i="66"/>
  <c r="P25" i="66"/>
  <c r="P73" i="66"/>
  <c r="P60" i="70"/>
  <c r="P27" i="66"/>
  <c r="P26" i="66"/>
  <c r="P59" i="70"/>
  <c r="P60" i="83"/>
  <c r="P94" i="83"/>
  <c r="P93" i="83"/>
  <c r="P59" i="83"/>
  <c r="K68" i="46"/>
  <c r="L68" i="46"/>
  <c r="N68" i="46"/>
  <c r="O68" i="46"/>
  <c r="K69" i="46"/>
  <c r="L69" i="46"/>
  <c r="N69" i="46"/>
  <c r="O69" i="46"/>
  <c r="J68" i="81"/>
  <c r="J69" i="81"/>
  <c r="J70" i="81"/>
  <c r="J71" i="81"/>
  <c r="J72" i="81"/>
  <c r="J73" i="81"/>
  <c r="J74" i="81"/>
  <c r="J75" i="81"/>
  <c r="J76" i="81"/>
  <c r="J77" i="81"/>
  <c r="J78" i="81"/>
  <c r="J79" i="81"/>
  <c r="J80" i="81"/>
  <c r="J81" i="81"/>
  <c r="J82" i="81"/>
  <c r="J83" i="81"/>
  <c r="J84" i="81"/>
  <c r="J85" i="81"/>
  <c r="J86" i="81"/>
  <c r="J87" i="81"/>
  <c r="J88" i="81"/>
  <c r="J89" i="81"/>
  <c r="J90" i="81"/>
  <c r="J91" i="81"/>
  <c r="J92" i="81"/>
  <c r="J93" i="81"/>
  <c r="J94" i="81"/>
  <c r="J62" i="3"/>
  <c r="F26" i="66"/>
  <c r="F27" i="66"/>
  <c r="F29" i="66"/>
  <c r="F30" i="66"/>
  <c r="F53" i="66"/>
  <c r="F76" i="66"/>
  <c r="F77" i="66"/>
  <c r="F80" i="66"/>
  <c r="L76" i="66"/>
  <c r="N76" i="66"/>
  <c r="O76" i="66"/>
  <c r="L77" i="66"/>
  <c r="N77" i="66"/>
  <c r="O77" i="66"/>
  <c r="L80" i="66"/>
  <c r="N80" i="66"/>
  <c r="O80" i="66"/>
  <c r="L81" i="66"/>
  <c r="N81" i="66"/>
  <c r="O81" i="66"/>
  <c r="L82" i="66"/>
  <c r="N82" i="66"/>
  <c r="O82" i="66"/>
  <c r="L53" i="66"/>
  <c r="N53" i="66"/>
  <c r="O53" i="66"/>
  <c r="L26" i="66"/>
  <c r="L27" i="66"/>
  <c r="L29" i="66"/>
  <c r="L30" i="66"/>
  <c r="N30" i="66"/>
  <c r="O30" i="66"/>
  <c r="AV31" i="88"/>
  <c r="AV53" i="88"/>
  <c r="N57" i="83"/>
  <c r="O57" i="83"/>
  <c r="N58" i="83"/>
  <c r="O58" i="83"/>
  <c r="L57" i="83"/>
  <c r="F57" i="83"/>
  <c r="J39" i="70"/>
  <c r="J40" i="70"/>
  <c r="J41" i="70"/>
  <c r="J42" i="70"/>
  <c r="J43" i="70"/>
  <c r="J44" i="70"/>
  <c r="J45" i="70"/>
  <c r="J46" i="70"/>
  <c r="J47" i="70"/>
  <c r="J53" i="70"/>
  <c r="J54" i="70"/>
  <c r="J55" i="70"/>
  <c r="J57" i="70"/>
  <c r="J58" i="70"/>
  <c r="J59" i="70"/>
  <c r="N55" i="70"/>
  <c r="O55" i="70"/>
  <c r="N91" i="68"/>
  <c r="O91" i="68"/>
  <c r="N92" i="68"/>
  <c r="O92" i="68"/>
  <c r="N93" i="68"/>
  <c r="O93" i="68"/>
  <c r="N94" i="68"/>
  <c r="O94" i="68"/>
  <c r="L91" i="68"/>
  <c r="L92" i="68"/>
  <c r="L93" i="68"/>
  <c r="L94" i="68"/>
  <c r="F91" i="68"/>
  <c r="F92" i="68"/>
  <c r="F93" i="68"/>
  <c r="F94" i="68"/>
  <c r="N72" i="66"/>
  <c r="O72" i="66"/>
  <c r="L72" i="66"/>
  <c r="F72" i="66"/>
  <c r="F81" i="66"/>
  <c r="F82" i="66"/>
  <c r="N52" i="66"/>
  <c r="O52" i="66"/>
  <c r="L52" i="66"/>
  <c r="F52" i="66"/>
  <c r="N22" i="66"/>
  <c r="O22" i="66"/>
  <c r="N23" i="66"/>
  <c r="O23" i="66"/>
  <c r="N24" i="66"/>
  <c r="O24" i="66"/>
  <c r="L22" i="66"/>
  <c r="L23" i="66"/>
  <c r="L24" i="66"/>
  <c r="F22" i="66"/>
  <c r="F23" i="66"/>
  <c r="F24" i="66"/>
  <c r="N94" i="36"/>
  <c r="O94" i="36"/>
  <c r="L94" i="36"/>
  <c r="F94" i="36"/>
  <c r="A19" i="89"/>
  <c r="AV52" i="88"/>
  <c r="AV30" i="88"/>
  <c r="N55" i="83"/>
  <c r="O55" i="83"/>
  <c r="N56" i="83"/>
  <c r="O56" i="83"/>
  <c r="L55" i="83"/>
  <c r="K59" i="83"/>
  <c r="K60" i="83"/>
  <c r="I61" i="83"/>
  <c r="H61" i="83"/>
  <c r="D59" i="83"/>
  <c r="E59" i="83"/>
  <c r="C61" i="83"/>
  <c r="B61" i="83"/>
  <c r="F55" i="83"/>
  <c r="F56" i="83"/>
  <c r="F58" i="83"/>
  <c r="F60" i="83"/>
  <c r="N56" i="68"/>
  <c r="O56" i="68"/>
  <c r="L56" i="68"/>
  <c r="F56" i="68"/>
  <c r="N51" i="66"/>
  <c r="O51" i="66"/>
  <c r="L51" i="66"/>
  <c r="F51" i="66"/>
  <c r="N53" i="48"/>
  <c r="O53" i="48"/>
  <c r="L53" i="48"/>
  <c r="F53" i="48"/>
  <c r="N51" i="47"/>
  <c r="O51" i="47"/>
  <c r="L51" i="47"/>
  <c r="F51" i="47"/>
  <c r="N53" i="46"/>
  <c r="L53" i="46"/>
  <c r="F53" i="46"/>
  <c r="N53" i="81"/>
  <c r="O53" i="81"/>
  <c r="N54" i="81"/>
  <c r="O54" i="81"/>
  <c r="L53" i="81"/>
  <c r="L54" i="81"/>
  <c r="F53" i="81"/>
  <c r="F54" i="81"/>
  <c r="N55" i="36"/>
  <c r="O55" i="36"/>
  <c r="N56" i="36"/>
  <c r="O56" i="36"/>
  <c r="L55" i="36"/>
  <c r="L56" i="36"/>
  <c r="F55" i="36"/>
  <c r="N57" i="86"/>
  <c r="O57" i="86"/>
  <c r="L57" i="86"/>
  <c r="F57" i="86"/>
  <c r="N56" i="3"/>
  <c r="O56" i="3"/>
  <c r="L56" i="3"/>
  <c r="F56" i="3"/>
  <c r="P32" i="70" l="1"/>
  <c r="P91" i="68"/>
  <c r="P56" i="68"/>
  <c r="P77" i="66"/>
  <c r="P92" i="68"/>
  <c r="P76" i="66"/>
  <c r="P68" i="46"/>
  <c r="P94" i="36"/>
  <c r="P82" i="66"/>
  <c r="P81" i="66"/>
  <c r="P69" i="46"/>
  <c r="P58" i="83"/>
  <c r="P80" i="66"/>
  <c r="P53" i="66"/>
  <c r="P30" i="66"/>
  <c r="P22" i="66"/>
  <c r="P51" i="47"/>
  <c r="P54" i="81"/>
  <c r="P52" i="66"/>
  <c r="P55" i="70"/>
  <c r="P94" i="68"/>
  <c r="P93" i="68"/>
  <c r="P72" i="66"/>
  <c r="P51" i="66"/>
  <c r="P53" i="48"/>
  <c r="P55" i="36"/>
  <c r="P53" i="81"/>
  <c r="P57" i="83"/>
  <c r="P24" i="66"/>
  <c r="P23" i="66"/>
  <c r="P56" i="83"/>
  <c r="P57" i="86"/>
  <c r="P56" i="36"/>
  <c r="P56" i="3"/>
  <c r="P55" i="83"/>
  <c r="AO63" i="88"/>
  <c r="P63" i="88"/>
  <c r="AG41" i="88"/>
  <c r="AG19" i="88"/>
  <c r="AM19" i="88"/>
  <c r="P19" i="88"/>
  <c r="Q5" i="2"/>
  <c r="M5" i="2"/>
  <c r="AE67" i="89"/>
  <c r="AG67" i="89" s="1"/>
  <c r="AC67" i="89"/>
  <c r="AB67" i="89"/>
  <c r="AA67" i="89"/>
  <c r="Z67" i="89"/>
  <c r="Y67" i="89"/>
  <c r="X67" i="89"/>
  <c r="W67" i="89"/>
  <c r="V67" i="89"/>
  <c r="U67" i="89"/>
  <c r="T67" i="89"/>
  <c r="S67" i="89"/>
  <c r="O67" i="89"/>
  <c r="N67" i="89"/>
  <c r="L67" i="89"/>
  <c r="K67" i="89"/>
  <c r="J67" i="89"/>
  <c r="I67" i="89"/>
  <c r="H67" i="89"/>
  <c r="G67" i="89"/>
  <c r="F67" i="89"/>
  <c r="E67" i="89"/>
  <c r="D67" i="89"/>
  <c r="C67" i="89"/>
  <c r="B67" i="89"/>
  <c r="AE66" i="89"/>
  <c r="AG66" i="89" s="1"/>
  <c r="AC66" i="89"/>
  <c r="AB66" i="89"/>
  <c r="AA66" i="89"/>
  <c r="Z66" i="89"/>
  <c r="Y66" i="89"/>
  <c r="X66" i="89"/>
  <c r="W66" i="89"/>
  <c r="V66" i="89"/>
  <c r="U66" i="89"/>
  <c r="T66" i="89"/>
  <c r="S66" i="89"/>
  <c r="N66" i="89"/>
  <c r="L66" i="89"/>
  <c r="K66" i="89"/>
  <c r="J66" i="89"/>
  <c r="I66" i="89"/>
  <c r="H66" i="89"/>
  <c r="G66" i="89"/>
  <c r="F66" i="89"/>
  <c r="E66" i="89"/>
  <c r="D66" i="89"/>
  <c r="C66" i="89"/>
  <c r="B66" i="89"/>
  <c r="AE65" i="89"/>
  <c r="AC65" i="89"/>
  <c r="AB65" i="89"/>
  <c r="AA65" i="89"/>
  <c r="Z65" i="89"/>
  <c r="Y65" i="89"/>
  <c r="X65" i="89"/>
  <c r="W65" i="89"/>
  <c r="V65" i="89"/>
  <c r="U65" i="89"/>
  <c r="T65" i="89"/>
  <c r="S65" i="89"/>
  <c r="O65" i="89"/>
  <c r="N65" i="89"/>
  <c r="L65" i="89"/>
  <c r="K65" i="89"/>
  <c r="J65" i="89"/>
  <c r="I65" i="89"/>
  <c r="H65" i="89"/>
  <c r="G65" i="89"/>
  <c r="F65" i="89"/>
  <c r="E65" i="89"/>
  <c r="D65" i="89"/>
  <c r="C65" i="89"/>
  <c r="B65" i="89"/>
  <c r="AE64" i="89"/>
  <c r="AG64" i="89" s="1"/>
  <c r="AC64" i="89"/>
  <c r="AB64" i="89"/>
  <c r="AA64" i="89"/>
  <c r="Z64" i="89"/>
  <c r="Y64" i="89"/>
  <c r="X64" i="89"/>
  <c r="W64" i="89"/>
  <c r="V64" i="89"/>
  <c r="U64" i="89"/>
  <c r="T64" i="89"/>
  <c r="S64" i="89"/>
  <c r="N64" i="89"/>
  <c r="P64" i="89" s="1"/>
  <c r="L64" i="89"/>
  <c r="K64" i="89"/>
  <c r="J64" i="89"/>
  <c r="I64" i="89"/>
  <c r="H64" i="89"/>
  <c r="G64" i="89"/>
  <c r="F64" i="89"/>
  <c r="E64" i="89"/>
  <c r="D64" i="89"/>
  <c r="C64" i="89"/>
  <c r="B64" i="89"/>
  <c r="AO63" i="89"/>
  <c r="AS63" i="89"/>
  <c r="AR63" i="89"/>
  <c r="AQ63" i="89"/>
  <c r="AP63" i="89"/>
  <c r="AN63" i="89"/>
  <c r="AM63" i="89"/>
  <c r="AL63" i="89"/>
  <c r="AK63" i="89"/>
  <c r="AJ63" i="89"/>
  <c r="AI63" i="89"/>
  <c r="P63" i="89"/>
  <c r="AS62" i="89"/>
  <c r="AR62" i="89"/>
  <c r="AQ62" i="89"/>
  <c r="AP62" i="89"/>
  <c r="AO62" i="89"/>
  <c r="AN62" i="89"/>
  <c r="AM62" i="89"/>
  <c r="AL62" i="89"/>
  <c r="AK62" i="89"/>
  <c r="AJ62" i="89"/>
  <c r="AI62" i="89"/>
  <c r="AG62" i="89"/>
  <c r="P62" i="89"/>
  <c r="AS61" i="89"/>
  <c r="AR61" i="89"/>
  <c r="AQ61" i="89"/>
  <c r="AP61" i="89"/>
  <c r="AO61" i="89"/>
  <c r="AN61" i="89"/>
  <c r="AM61" i="89"/>
  <c r="AL61" i="89"/>
  <c r="AK61" i="89"/>
  <c r="AJ61" i="89"/>
  <c r="AI61" i="89"/>
  <c r="AG61" i="89"/>
  <c r="P61" i="89"/>
  <c r="AS60" i="89"/>
  <c r="AR60" i="89"/>
  <c r="AQ60" i="89"/>
  <c r="AP60" i="89"/>
  <c r="AO60" i="89"/>
  <c r="AN60" i="89"/>
  <c r="AM60" i="89"/>
  <c r="AL60" i="89"/>
  <c r="AK60" i="89"/>
  <c r="AJ60" i="89"/>
  <c r="AI60" i="89"/>
  <c r="AG60" i="89"/>
  <c r="P60" i="89"/>
  <c r="AS59" i="89"/>
  <c r="AR59" i="89"/>
  <c r="AQ59" i="89"/>
  <c r="AP59" i="89"/>
  <c r="AO59" i="89"/>
  <c r="AN59" i="89"/>
  <c r="AM59" i="89"/>
  <c r="AL59" i="89"/>
  <c r="AK59" i="89"/>
  <c r="AJ59" i="89"/>
  <c r="AI59" i="89"/>
  <c r="AG59" i="89"/>
  <c r="P59" i="89"/>
  <c r="AS58" i="89"/>
  <c r="AR58" i="89"/>
  <c r="AQ58" i="89"/>
  <c r="AP58" i="89"/>
  <c r="AO58" i="89"/>
  <c r="AN58" i="89"/>
  <c r="AM58" i="89"/>
  <c r="AL58" i="89"/>
  <c r="AK58" i="89"/>
  <c r="AJ58" i="89"/>
  <c r="AI58" i="89"/>
  <c r="AG58" i="89"/>
  <c r="P58" i="89"/>
  <c r="AS57" i="89"/>
  <c r="AR57" i="89"/>
  <c r="AQ57" i="89"/>
  <c r="AP57" i="89"/>
  <c r="AO57" i="89"/>
  <c r="AN57" i="89"/>
  <c r="AM57" i="89"/>
  <c r="AL57" i="89"/>
  <c r="AK57" i="89"/>
  <c r="AJ57" i="89"/>
  <c r="AI57" i="89"/>
  <c r="AG57" i="89"/>
  <c r="P57" i="89"/>
  <c r="AS56" i="89"/>
  <c r="AR56" i="89"/>
  <c r="AQ56" i="89"/>
  <c r="AP56" i="89"/>
  <c r="AO56" i="89"/>
  <c r="AN56" i="89"/>
  <c r="AM56" i="89"/>
  <c r="AL56" i="89"/>
  <c r="AK56" i="89"/>
  <c r="AJ56" i="89"/>
  <c r="AI56" i="89"/>
  <c r="AG56" i="89"/>
  <c r="P56" i="89"/>
  <c r="AS55" i="89"/>
  <c r="AR55" i="89"/>
  <c r="AQ55" i="89"/>
  <c r="AP55" i="89"/>
  <c r="AO55" i="89"/>
  <c r="AN55" i="89"/>
  <c r="AM55" i="89"/>
  <c r="AL55" i="89"/>
  <c r="AK55" i="89"/>
  <c r="AJ55" i="89"/>
  <c r="AI55" i="89"/>
  <c r="AG55" i="89"/>
  <c r="P55" i="89"/>
  <c r="AS54" i="89"/>
  <c r="AR54" i="89"/>
  <c r="AQ54" i="89"/>
  <c r="AP54" i="89"/>
  <c r="AO54" i="89"/>
  <c r="AN54" i="89"/>
  <c r="AM54" i="89"/>
  <c r="AL54" i="89"/>
  <c r="AK54" i="89"/>
  <c r="AJ54" i="89"/>
  <c r="AI54" i="89"/>
  <c r="AG54" i="89"/>
  <c r="P54" i="89"/>
  <c r="AS53" i="89"/>
  <c r="AR53" i="89"/>
  <c r="AQ53" i="89"/>
  <c r="AP53" i="89"/>
  <c r="AO53" i="89"/>
  <c r="AN53" i="89"/>
  <c r="AM53" i="89"/>
  <c r="AL53" i="89"/>
  <c r="AK53" i="89"/>
  <c r="AJ53" i="89"/>
  <c r="AI53" i="89"/>
  <c r="AG53" i="89"/>
  <c r="P53" i="89"/>
  <c r="AW52" i="89"/>
  <c r="AS52" i="89"/>
  <c r="AR52" i="89"/>
  <c r="AQ52" i="89"/>
  <c r="AP52" i="89"/>
  <c r="AO52" i="89"/>
  <c r="AN52" i="89"/>
  <c r="AM52" i="89"/>
  <c r="AL52" i="89"/>
  <c r="AK52" i="89"/>
  <c r="AJ52" i="89"/>
  <c r="AI52" i="89"/>
  <c r="AG52" i="89"/>
  <c r="P52" i="89"/>
  <c r="AS51" i="89"/>
  <c r="AR51" i="89"/>
  <c r="AQ51" i="89"/>
  <c r="AP51" i="89"/>
  <c r="AO51" i="89"/>
  <c r="AN51" i="89"/>
  <c r="AM51" i="89"/>
  <c r="AL51" i="89"/>
  <c r="AK51" i="89"/>
  <c r="AJ51" i="89"/>
  <c r="AI51" i="89"/>
  <c r="AG51" i="89"/>
  <c r="P51" i="89"/>
  <c r="AF45" i="89"/>
  <c r="AC45" i="89"/>
  <c r="AB45" i="89"/>
  <c r="AA45" i="89"/>
  <c r="Z45" i="89"/>
  <c r="Y45" i="89"/>
  <c r="X45" i="89"/>
  <c r="W45" i="89"/>
  <c r="V45" i="89"/>
  <c r="U45" i="89"/>
  <c r="T45" i="89"/>
  <c r="S45" i="89"/>
  <c r="O45" i="89"/>
  <c r="N45" i="89"/>
  <c r="AU45" i="89" s="1"/>
  <c r="L45" i="89"/>
  <c r="K45" i="89"/>
  <c r="J45" i="89"/>
  <c r="I45" i="89"/>
  <c r="H45" i="89"/>
  <c r="G45" i="89"/>
  <c r="F45" i="89"/>
  <c r="E45" i="89"/>
  <c r="D45" i="89"/>
  <c r="C45" i="89"/>
  <c r="B45" i="89"/>
  <c r="AF44" i="89"/>
  <c r="AC44" i="89"/>
  <c r="AB44" i="89"/>
  <c r="AA44" i="89"/>
  <c r="Z44" i="89"/>
  <c r="Y44" i="89"/>
  <c r="X44" i="89"/>
  <c r="W44" i="89"/>
  <c r="V44" i="89"/>
  <c r="U44" i="89"/>
  <c r="T44" i="89"/>
  <c r="S44" i="89"/>
  <c r="O44" i="89"/>
  <c r="N44" i="89"/>
  <c r="AU44" i="89" s="1"/>
  <c r="L44" i="89"/>
  <c r="K44" i="89"/>
  <c r="J44" i="89"/>
  <c r="I44" i="89"/>
  <c r="H44" i="89"/>
  <c r="G44" i="89"/>
  <c r="F44" i="89"/>
  <c r="E44" i="89"/>
  <c r="D44" i="89"/>
  <c r="C44" i="89"/>
  <c r="B44" i="89"/>
  <c r="AF43" i="89"/>
  <c r="AC43" i="89"/>
  <c r="AB43" i="89"/>
  <c r="AA43" i="89"/>
  <c r="Z43" i="89"/>
  <c r="Y43" i="89"/>
  <c r="X43" i="89"/>
  <c r="W43" i="89"/>
  <c r="V43" i="89"/>
  <c r="U43" i="89"/>
  <c r="T43" i="89"/>
  <c r="S43" i="89"/>
  <c r="O43" i="89"/>
  <c r="N43" i="89"/>
  <c r="AU43" i="89" s="1"/>
  <c r="L43" i="89"/>
  <c r="K43" i="89"/>
  <c r="J43" i="89"/>
  <c r="I43" i="89"/>
  <c r="H43" i="89"/>
  <c r="G43" i="89"/>
  <c r="F43" i="89"/>
  <c r="E43" i="89"/>
  <c r="D43" i="89"/>
  <c r="C43" i="89"/>
  <c r="B43" i="89"/>
  <c r="AF42" i="89"/>
  <c r="AC42" i="89"/>
  <c r="AB42" i="89"/>
  <c r="AA42" i="89"/>
  <c r="Z42" i="89"/>
  <c r="Y42" i="89"/>
  <c r="X42" i="89"/>
  <c r="W42" i="89"/>
  <c r="V42" i="89"/>
  <c r="U42" i="89"/>
  <c r="T42" i="89"/>
  <c r="S42" i="89"/>
  <c r="O42" i="89"/>
  <c r="N42" i="89"/>
  <c r="AU42" i="89" s="1"/>
  <c r="L42" i="89"/>
  <c r="K42" i="89"/>
  <c r="J42" i="89"/>
  <c r="I42" i="89"/>
  <c r="H42" i="89"/>
  <c r="G42" i="89"/>
  <c r="F42" i="89"/>
  <c r="E42" i="89"/>
  <c r="D42" i="89"/>
  <c r="C42" i="89"/>
  <c r="B42" i="89"/>
  <c r="AQ41" i="89"/>
  <c r="AI41" i="89"/>
  <c r="AG41" i="89"/>
  <c r="AS41" i="89"/>
  <c r="AR41" i="89"/>
  <c r="AO41" i="89"/>
  <c r="AN41" i="89"/>
  <c r="AM41" i="89"/>
  <c r="AK41" i="89"/>
  <c r="AJ41" i="89"/>
  <c r="P41" i="89"/>
  <c r="AP41" i="89"/>
  <c r="AL41" i="89"/>
  <c r="AR40" i="89"/>
  <c r="AQ40" i="89"/>
  <c r="AP40" i="89"/>
  <c r="AO40" i="89"/>
  <c r="AN40" i="89"/>
  <c r="AM40" i="89"/>
  <c r="AL40" i="89"/>
  <c r="AK40" i="89"/>
  <c r="AJ40" i="89"/>
  <c r="AI40" i="89"/>
  <c r="AG40" i="89"/>
  <c r="P40" i="89"/>
  <c r="AR39" i="89"/>
  <c r="AQ39" i="89"/>
  <c r="AP39" i="89"/>
  <c r="AO39" i="89"/>
  <c r="AN39" i="89"/>
  <c r="AM39" i="89"/>
  <c r="AL39" i="89"/>
  <c r="AK39" i="89"/>
  <c r="AJ39" i="89"/>
  <c r="AI39" i="89"/>
  <c r="AG39" i="89"/>
  <c r="P39" i="89"/>
  <c r="AR38" i="89"/>
  <c r="AQ38" i="89"/>
  <c r="AP38" i="89"/>
  <c r="AO38" i="89"/>
  <c r="AN38" i="89"/>
  <c r="AM38" i="89"/>
  <c r="AL38" i="89"/>
  <c r="AK38" i="89"/>
  <c r="AJ38" i="89"/>
  <c r="AI38" i="89"/>
  <c r="AG38" i="89"/>
  <c r="P38" i="89"/>
  <c r="AR37" i="89"/>
  <c r="AQ37" i="89"/>
  <c r="AP37" i="89"/>
  <c r="AO37" i="89"/>
  <c r="AN37" i="89"/>
  <c r="AM37" i="89"/>
  <c r="AL37" i="89"/>
  <c r="AK37" i="89"/>
  <c r="AJ37" i="89"/>
  <c r="AI37" i="89"/>
  <c r="AG37" i="89"/>
  <c r="P37" i="89"/>
  <c r="AR36" i="89"/>
  <c r="AQ36" i="89"/>
  <c r="AP36" i="89"/>
  <c r="AO36" i="89"/>
  <c r="AN36" i="89"/>
  <c r="AM36" i="89"/>
  <c r="AL36" i="89"/>
  <c r="AK36" i="89"/>
  <c r="AJ36" i="89"/>
  <c r="AI36" i="89"/>
  <c r="AG36" i="89"/>
  <c r="P36" i="89"/>
  <c r="AR35" i="89"/>
  <c r="AQ35" i="89"/>
  <c r="AP35" i="89"/>
  <c r="AO35" i="89"/>
  <c r="AN35" i="89"/>
  <c r="AM35" i="89"/>
  <c r="AL35" i="89"/>
  <c r="AK35" i="89"/>
  <c r="AJ35" i="89"/>
  <c r="AI35" i="89"/>
  <c r="AG35" i="89"/>
  <c r="P35" i="89"/>
  <c r="AR34" i="89"/>
  <c r="AQ34" i="89"/>
  <c r="AP34" i="89"/>
  <c r="AO34" i="89"/>
  <c r="AN34" i="89"/>
  <c r="AM34" i="89"/>
  <c r="AL34" i="89"/>
  <c r="AK34" i="89"/>
  <c r="AJ34" i="89"/>
  <c r="AI34" i="89"/>
  <c r="AG34" i="89"/>
  <c r="P34" i="89"/>
  <c r="AR33" i="89"/>
  <c r="AQ33" i="89"/>
  <c r="AP33" i="89"/>
  <c r="AO33" i="89"/>
  <c r="AN33" i="89"/>
  <c r="AM33" i="89"/>
  <c r="AL33" i="89"/>
  <c r="AK33" i="89"/>
  <c r="AJ33" i="89"/>
  <c r="AI33" i="89"/>
  <c r="AG33" i="89"/>
  <c r="P33" i="89"/>
  <c r="AR32" i="89"/>
  <c r="AQ32" i="89"/>
  <c r="AP32" i="89"/>
  <c r="AO32" i="89"/>
  <c r="AN32" i="89"/>
  <c r="AM32" i="89"/>
  <c r="AL32" i="89"/>
  <c r="AK32" i="89"/>
  <c r="AJ32" i="89"/>
  <c r="AI32" i="89"/>
  <c r="AG32" i="89"/>
  <c r="P32" i="89"/>
  <c r="AR31" i="89"/>
  <c r="AQ31" i="89"/>
  <c r="AP31" i="89"/>
  <c r="AO31" i="89"/>
  <c r="AN31" i="89"/>
  <c r="AM31" i="89"/>
  <c r="AL31" i="89"/>
  <c r="AK31" i="89"/>
  <c r="AJ31" i="89"/>
  <c r="AI31" i="89"/>
  <c r="AG31" i="89"/>
  <c r="P31" i="89"/>
  <c r="AW30" i="89"/>
  <c r="AR30" i="89"/>
  <c r="AQ30" i="89"/>
  <c r="AP30" i="89"/>
  <c r="AO30" i="89"/>
  <c r="AN30" i="89"/>
  <c r="AM30" i="89"/>
  <c r="AL30" i="89"/>
  <c r="AK30" i="89"/>
  <c r="AJ30" i="89"/>
  <c r="AI30" i="89"/>
  <c r="AG30" i="89"/>
  <c r="P30" i="89"/>
  <c r="AR29" i="89"/>
  <c r="AQ29" i="89"/>
  <c r="AP29" i="89"/>
  <c r="AO29" i="89"/>
  <c r="AN29" i="89"/>
  <c r="AM29" i="89"/>
  <c r="AL29" i="89"/>
  <c r="AK29" i="89"/>
  <c r="AJ29" i="89"/>
  <c r="AI29" i="89"/>
  <c r="AG29" i="89"/>
  <c r="P29" i="89"/>
  <c r="P26" i="89"/>
  <c r="AG26" i="89" s="1"/>
  <c r="AW26" i="89" s="1"/>
  <c r="R24" i="89"/>
  <c r="AF23" i="89"/>
  <c r="AE23" i="89"/>
  <c r="AC23" i="89"/>
  <c r="AB23" i="89"/>
  <c r="AA23" i="89"/>
  <c r="Z23" i="89"/>
  <c r="Y23" i="89"/>
  <c r="X23" i="89"/>
  <c r="W23" i="89"/>
  <c r="V23" i="89"/>
  <c r="U23" i="89"/>
  <c r="T23" i="89"/>
  <c r="S23" i="89"/>
  <c r="N23" i="89"/>
  <c r="AU23" i="89" s="1"/>
  <c r="L23" i="89"/>
  <c r="K23" i="89"/>
  <c r="J23" i="89"/>
  <c r="I23" i="89"/>
  <c r="H23" i="89"/>
  <c r="G23" i="89"/>
  <c r="F23" i="89"/>
  <c r="E23" i="89"/>
  <c r="D23" i="89"/>
  <c r="C23" i="89"/>
  <c r="B23" i="89"/>
  <c r="AF22" i="89"/>
  <c r="AE22" i="89"/>
  <c r="AC22" i="89"/>
  <c r="AB22" i="89"/>
  <c r="AA22" i="89"/>
  <c r="Z22" i="89"/>
  <c r="Y22" i="89"/>
  <c r="X22" i="89"/>
  <c r="W22" i="89"/>
  <c r="V22" i="89"/>
  <c r="U22" i="89"/>
  <c r="T22" i="89"/>
  <c r="S22" i="89"/>
  <c r="N22" i="89"/>
  <c r="L22" i="89"/>
  <c r="K22" i="89"/>
  <c r="J22" i="89"/>
  <c r="I22" i="89"/>
  <c r="H22" i="89"/>
  <c r="G22" i="89"/>
  <c r="F22" i="89"/>
  <c r="E22" i="89"/>
  <c r="D22" i="89"/>
  <c r="C22" i="89"/>
  <c r="B22" i="89"/>
  <c r="AF21" i="89"/>
  <c r="AE21" i="89"/>
  <c r="AC21" i="89"/>
  <c r="AB21" i="89"/>
  <c r="AA21" i="89"/>
  <c r="Z21" i="89"/>
  <c r="Y21" i="89"/>
  <c r="X21" i="89"/>
  <c r="W21" i="89"/>
  <c r="V21" i="89"/>
  <c r="U21" i="89"/>
  <c r="T21" i="89"/>
  <c r="S21" i="89"/>
  <c r="N21" i="89"/>
  <c r="L21" i="89"/>
  <c r="K21" i="89"/>
  <c r="J21" i="89"/>
  <c r="I21" i="89"/>
  <c r="H21" i="89"/>
  <c r="G21" i="89"/>
  <c r="F21" i="89"/>
  <c r="E21" i="89"/>
  <c r="D21" i="89"/>
  <c r="C21" i="89"/>
  <c r="B21" i="89"/>
  <c r="AF20" i="89"/>
  <c r="AV20" i="89" s="1"/>
  <c r="AE20" i="89"/>
  <c r="AC20" i="89"/>
  <c r="AB20" i="89"/>
  <c r="AA20" i="89"/>
  <c r="Z20" i="89"/>
  <c r="Y20" i="89"/>
  <c r="X20" i="89"/>
  <c r="W20" i="89"/>
  <c r="V20" i="89"/>
  <c r="U20" i="89"/>
  <c r="T20" i="89"/>
  <c r="S20" i="89"/>
  <c r="N20" i="89"/>
  <c r="P20" i="89" s="1"/>
  <c r="L20" i="89"/>
  <c r="K20" i="89"/>
  <c r="J20" i="89"/>
  <c r="I20" i="89"/>
  <c r="H20" i="89"/>
  <c r="G20" i="89"/>
  <c r="F20" i="89"/>
  <c r="E20" i="89"/>
  <c r="D20" i="89"/>
  <c r="C20" i="89"/>
  <c r="B20" i="89"/>
  <c r="AR19" i="89"/>
  <c r="AJ19" i="89"/>
  <c r="AG19" i="89"/>
  <c r="AS19" i="89"/>
  <c r="AQ19" i="89"/>
  <c r="AP19" i="89"/>
  <c r="AO19" i="89"/>
  <c r="AM19" i="89"/>
  <c r="AL19" i="89"/>
  <c r="AK19" i="89"/>
  <c r="AI19" i="89"/>
  <c r="P19" i="89"/>
  <c r="AN19" i="89"/>
  <c r="A63" i="89"/>
  <c r="AS18" i="89"/>
  <c r="AR18" i="89"/>
  <c r="AQ18" i="89"/>
  <c r="AP18" i="89"/>
  <c r="AO18" i="89"/>
  <c r="AN18" i="89"/>
  <c r="AM18" i="89"/>
  <c r="AL18" i="89"/>
  <c r="AK18" i="89"/>
  <c r="AJ18" i="89"/>
  <c r="AI18" i="89"/>
  <c r="AG18" i="89"/>
  <c r="P18" i="89"/>
  <c r="AS17" i="89"/>
  <c r="AR17" i="89"/>
  <c r="AQ17" i="89"/>
  <c r="AP17" i="89"/>
  <c r="AO17" i="89"/>
  <c r="AN17" i="89"/>
  <c r="AM17" i="89"/>
  <c r="AL17" i="89"/>
  <c r="AK17" i="89"/>
  <c r="AJ17" i="89"/>
  <c r="AI17" i="89"/>
  <c r="AG17" i="89"/>
  <c r="P17" i="89"/>
  <c r="AS16" i="89"/>
  <c r="AR16" i="89"/>
  <c r="AQ16" i="89"/>
  <c r="AP16" i="89"/>
  <c r="AO16" i="89"/>
  <c r="AN16" i="89"/>
  <c r="AM16" i="89"/>
  <c r="AL16" i="89"/>
  <c r="AK16" i="89"/>
  <c r="AJ16" i="89"/>
  <c r="AI16" i="89"/>
  <c r="AG16" i="89"/>
  <c r="P16" i="89"/>
  <c r="AS15" i="89"/>
  <c r="AR15" i="89"/>
  <c r="AQ15" i="89"/>
  <c r="AP15" i="89"/>
  <c r="AO15" i="89"/>
  <c r="AN15" i="89"/>
  <c r="AM15" i="89"/>
  <c r="AL15" i="89"/>
  <c r="AK15" i="89"/>
  <c r="AJ15" i="89"/>
  <c r="AI15" i="89"/>
  <c r="AG15" i="89"/>
  <c r="P15" i="89"/>
  <c r="AS14" i="89"/>
  <c r="AR14" i="89"/>
  <c r="AQ14" i="89"/>
  <c r="AP14" i="89"/>
  <c r="AO14" i="89"/>
  <c r="AN14" i="89"/>
  <c r="AM14" i="89"/>
  <c r="AL14" i="89"/>
  <c r="AK14" i="89"/>
  <c r="AJ14" i="89"/>
  <c r="AI14" i="89"/>
  <c r="AG14" i="89"/>
  <c r="P14" i="89"/>
  <c r="AS13" i="89"/>
  <c r="AR13" i="89"/>
  <c r="AQ13" i="89"/>
  <c r="AP13" i="89"/>
  <c r="AO13" i="89"/>
  <c r="AN13" i="89"/>
  <c r="AM13" i="89"/>
  <c r="AL13" i="89"/>
  <c r="AK13" i="89"/>
  <c r="AJ13" i="89"/>
  <c r="AI13" i="89"/>
  <c r="AG13" i="89"/>
  <c r="P13" i="89"/>
  <c r="AS12" i="89"/>
  <c r="AR12" i="89"/>
  <c r="AQ12" i="89"/>
  <c r="AP12" i="89"/>
  <c r="AO12" i="89"/>
  <c r="AN12" i="89"/>
  <c r="AM12" i="89"/>
  <c r="AL12" i="89"/>
  <c r="AK12" i="89"/>
  <c r="AJ12" i="89"/>
  <c r="AI12" i="89"/>
  <c r="AG12" i="89"/>
  <c r="P12" i="89"/>
  <c r="AS11" i="89"/>
  <c r="AR11" i="89"/>
  <c r="AQ11" i="89"/>
  <c r="AP11" i="89"/>
  <c r="AO11" i="89"/>
  <c r="AN11" i="89"/>
  <c r="AM11" i="89"/>
  <c r="AL11" i="89"/>
  <c r="AK11" i="89"/>
  <c r="AJ11" i="89"/>
  <c r="AI11" i="89"/>
  <c r="AG11" i="89"/>
  <c r="P11" i="89"/>
  <c r="AS10" i="89"/>
  <c r="AR10" i="89"/>
  <c r="AQ10" i="89"/>
  <c r="AP10" i="89"/>
  <c r="AO10" i="89"/>
  <c r="AN10" i="89"/>
  <c r="AM10" i="89"/>
  <c r="AL10" i="89"/>
  <c r="AK10" i="89"/>
  <c r="AJ10" i="89"/>
  <c r="AI10" i="89"/>
  <c r="AG10" i="89"/>
  <c r="P10" i="89"/>
  <c r="AS9" i="89"/>
  <c r="AR9" i="89"/>
  <c r="AQ9" i="89"/>
  <c r="AP9" i="89"/>
  <c r="AO9" i="89"/>
  <c r="AN9" i="89"/>
  <c r="AM9" i="89"/>
  <c r="AL9" i="89"/>
  <c r="AK9" i="89"/>
  <c r="AJ9" i="89"/>
  <c r="AI9" i="89"/>
  <c r="AG9" i="89"/>
  <c r="P9" i="89"/>
  <c r="AW8" i="89"/>
  <c r="AS8" i="89"/>
  <c r="AR8" i="89"/>
  <c r="AQ8" i="89"/>
  <c r="AP8" i="89"/>
  <c r="AO8" i="89"/>
  <c r="AN8" i="89"/>
  <c r="AM8" i="89"/>
  <c r="AL8" i="89"/>
  <c r="AK8" i="89"/>
  <c r="AJ8" i="89"/>
  <c r="AI8" i="89"/>
  <c r="AG8" i="89"/>
  <c r="P8" i="89"/>
  <c r="AS7" i="89"/>
  <c r="AR7" i="89"/>
  <c r="AQ7" i="89"/>
  <c r="AP7" i="89"/>
  <c r="AO7" i="89"/>
  <c r="AN7" i="89"/>
  <c r="AM7" i="89"/>
  <c r="AL7" i="89"/>
  <c r="AK7" i="89"/>
  <c r="AJ7" i="89"/>
  <c r="AI7" i="89"/>
  <c r="AG7" i="89"/>
  <c r="P7" i="89"/>
  <c r="AF67" i="88"/>
  <c r="AE67" i="88"/>
  <c r="AC67" i="88"/>
  <c r="AB67" i="88"/>
  <c r="AA67" i="88"/>
  <c r="Z67" i="88"/>
  <c r="Y67" i="88"/>
  <c r="X67" i="88"/>
  <c r="W67" i="88"/>
  <c r="V67" i="88"/>
  <c r="U67" i="88"/>
  <c r="T67" i="88"/>
  <c r="S67" i="88"/>
  <c r="P67" i="88"/>
  <c r="L67" i="88"/>
  <c r="K67" i="88"/>
  <c r="J67" i="88"/>
  <c r="I67" i="88"/>
  <c r="H67" i="88"/>
  <c r="G67" i="88"/>
  <c r="F67" i="88"/>
  <c r="E67" i="88"/>
  <c r="D67" i="88"/>
  <c r="C67" i="88"/>
  <c r="B67" i="88"/>
  <c r="AF66" i="88"/>
  <c r="AE66" i="88"/>
  <c r="AC66" i="88"/>
  <c r="AB66" i="88"/>
  <c r="AA66" i="88"/>
  <c r="Z66" i="88"/>
  <c r="Y66" i="88"/>
  <c r="X66" i="88"/>
  <c r="W66" i="88"/>
  <c r="V66" i="88"/>
  <c r="U66" i="88"/>
  <c r="T66" i="88"/>
  <c r="S66" i="88"/>
  <c r="N66" i="88"/>
  <c r="L66" i="88"/>
  <c r="K66" i="88"/>
  <c r="J66" i="88"/>
  <c r="I66" i="88"/>
  <c r="H66" i="88"/>
  <c r="G66" i="88"/>
  <c r="F66" i="88"/>
  <c r="E66" i="88"/>
  <c r="D66" i="88"/>
  <c r="C66" i="88"/>
  <c r="B66" i="88"/>
  <c r="AF65" i="88"/>
  <c r="AE65" i="88"/>
  <c r="AC65" i="88"/>
  <c r="AB65" i="88"/>
  <c r="AA65" i="88"/>
  <c r="Z65" i="88"/>
  <c r="Y65" i="88"/>
  <c r="X65" i="88"/>
  <c r="W65" i="88"/>
  <c r="V65" i="88"/>
  <c r="U65" i="88"/>
  <c r="T65" i="88"/>
  <c r="S65" i="88"/>
  <c r="N65" i="88"/>
  <c r="L65" i="88"/>
  <c r="K65" i="88"/>
  <c r="J65" i="88"/>
  <c r="I65" i="88"/>
  <c r="H65" i="88"/>
  <c r="G65" i="88"/>
  <c r="F65" i="88"/>
  <c r="E65" i="88"/>
  <c r="D65" i="88"/>
  <c r="C65" i="88"/>
  <c r="B65" i="88"/>
  <c r="AF64" i="88"/>
  <c r="AV64" i="88" s="1"/>
  <c r="AE64" i="88"/>
  <c r="AC64" i="88"/>
  <c r="AB64" i="88"/>
  <c r="AA64" i="88"/>
  <c r="Z64" i="88"/>
  <c r="Y64" i="88"/>
  <c r="X64" i="88"/>
  <c r="W64" i="88"/>
  <c r="V64" i="88"/>
  <c r="U64" i="88"/>
  <c r="T64" i="88"/>
  <c r="S64" i="88"/>
  <c r="N64" i="88"/>
  <c r="P64" i="88" s="1"/>
  <c r="L64" i="88"/>
  <c r="K64" i="88"/>
  <c r="J64" i="88"/>
  <c r="I64" i="88"/>
  <c r="H64" i="88"/>
  <c r="G64" i="88"/>
  <c r="F64" i="88"/>
  <c r="E64" i="88"/>
  <c r="D64" i="88"/>
  <c r="C64" i="88"/>
  <c r="B64" i="88"/>
  <c r="AV63" i="88"/>
  <c r="AR63" i="88"/>
  <c r="AM63" i="88"/>
  <c r="AJ63" i="88"/>
  <c r="AG63" i="88"/>
  <c r="AS63" i="88"/>
  <c r="AP63" i="88"/>
  <c r="AN63" i="88"/>
  <c r="AL63" i="88"/>
  <c r="AK63" i="88"/>
  <c r="AI63" i="88"/>
  <c r="A63" i="88"/>
  <c r="AV62" i="88"/>
  <c r="AU62" i="88"/>
  <c r="AS62" i="88"/>
  <c r="AR62" i="88"/>
  <c r="AQ62" i="88"/>
  <c r="AP62" i="88"/>
  <c r="AO62" i="88"/>
  <c r="AN62" i="88"/>
  <c r="AM62" i="88"/>
  <c r="AL62" i="88"/>
  <c r="AK62" i="88"/>
  <c r="AJ62" i="88"/>
  <c r="AI62" i="88"/>
  <c r="P62" i="88"/>
  <c r="AV61" i="88"/>
  <c r="AU61" i="88"/>
  <c r="AS61" i="88"/>
  <c r="AR61" i="88"/>
  <c r="AQ61" i="88"/>
  <c r="AP61" i="88"/>
  <c r="AO61" i="88"/>
  <c r="AN61" i="88"/>
  <c r="AM61" i="88"/>
  <c r="AL61" i="88"/>
  <c r="AK61" i="88"/>
  <c r="AJ61" i="88"/>
  <c r="AI61" i="88"/>
  <c r="P61" i="88"/>
  <c r="AU60" i="88"/>
  <c r="AW60" i="88" s="1"/>
  <c r="AS60" i="88"/>
  <c r="AR60" i="88"/>
  <c r="AQ60" i="88"/>
  <c r="AP60" i="88"/>
  <c r="AO60" i="88"/>
  <c r="AN60" i="88"/>
  <c r="AM60" i="88"/>
  <c r="AL60" i="88"/>
  <c r="AK60" i="88"/>
  <c r="AJ60" i="88"/>
  <c r="AI60" i="88"/>
  <c r="P60" i="88"/>
  <c r="AU59" i="88"/>
  <c r="AW59" i="88" s="1"/>
  <c r="AS59" i="88"/>
  <c r="AR59" i="88"/>
  <c r="AQ59" i="88"/>
  <c r="AP59" i="88"/>
  <c r="AO59" i="88"/>
  <c r="AN59" i="88"/>
  <c r="AM59" i="88"/>
  <c r="AL59" i="88"/>
  <c r="AK59" i="88"/>
  <c r="AJ59" i="88"/>
  <c r="AI59" i="88"/>
  <c r="P59" i="88"/>
  <c r="AU58" i="88"/>
  <c r="AW58" i="88" s="1"/>
  <c r="AS58" i="88"/>
  <c r="AR58" i="88"/>
  <c r="AQ58" i="88"/>
  <c r="AP58" i="88"/>
  <c r="AO58" i="88"/>
  <c r="AN58" i="88"/>
  <c r="AM58" i="88"/>
  <c r="AL58" i="88"/>
  <c r="AK58" i="88"/>
  <c r="AJ58" i="88"/>
  <c r="AI58" i="88"/>
  <c r="P58" i="88"/>
  <c r="AU57" i="88"/>
  <c r="AW57" i="88" s="1"/>
  <c r="AS57" i="88"/>
  <c r="AR57" i="88"/>
  <c r="AQ57" i="88"/>
  <c r="AP57" i="88"/>
  <c r="AO57" i="88"/>
  <c r="AN57" i="88"/>
  <c r="AM57" i="88"/>
  <c r="AL57" i="88"/>
  <c r="AK57" i="88"/>
  <c r="AJ57" i="88"/>
  <c r="AI57" i="88"/>
  <c r="P57" i="88"/>
  <c r="AU56" i="88"/>
  <c r="AS56" i="88"/>
  <c r="AR56" i="88"/>
  <c r="AQ56" i="88"/>
  <c r="AP56" i="88"/>
  <c r="AO56" i="88"/>
  <c r="AN56" i="88"/>
  <c r="AM56" i="88"/>
  <c r="AL56" i="88"/>
  <c r="AK56" i="88"/>
  <c r="AJ56" i="88"/>
  <c r="AI56" i="88"/>
  <c r="P56" i="88"/>
  <c r="AU55" i="88"/>
  <c r="AW55" i="88" s="1"/>
  <c r="AS55" i="88"/>
  <c r="AR55" i="88"/>
  <c r="AQ55" i="88"/>
  <c r="AP55" i="88"/>
  <c r="AO55" i="88"/>
  <c r="AN55" i="88"/>
  <c r="AM55" i="88"/>
  <c r="AL55" i="88"/>
  <c r="AK55" i="88"/>
  <c r="AJ55" i="88"/>
  <c r="AI55" i="88"/>
  <c r="P55" i="88"/>
  <c r="AU54" i="88"/>
  <c r="AW54" i="88" s="1"/>
  <c r="AS54" i="88"/>
  <c r="AR54" i="88"/>
  <c r="AQ54" i="88"/>
  <c r="AP54" i="88"/>
  <c r="AO54" i="88"/>
  <c r="AN54" i="88"/>
  <c r="AM54" i="88"/>
  <c r="AL54" i="88"/>
  <c r="AK54" i="88"/>
  <c r="AJ54" i="88"/>
  <c r="AI54" i="88"/>
  <c r="P54" i="88"/>
  <c r="AU53" i="88"/>
  <c r="AW53" i="88" s="1"/>
  <c r="AS53" i="88"/>
  <c r="AR53" i="88"/>
  <c r="AQ53" i="88"/>
  <c r="AP53" i="88"/>
  <c r="AO53" i="88"/>
  <c r="AN53" i="88"/>
  <c r="AM53" i="88"/>
  <c r="AL53" i="88"/>
  <c r="AK53" i="88"/>
  <c r="AJ53" i="88"/>
  <c r="AI53" i="88"/>
  <c r="P53" i="88"/>
  <c r="AU52" i="88"/>
  <c r="AW52" i="88" s="1"/>
  <c r="AS52" i="88"/>
  <c r="AR52" i="88"/>
  <c r="AQ52" i="88"/>
  <c r="AP52" i="88"/>
  <c r="AO52" i="88"/>
  <c r="AN52" i="88"/>
  <c r="AM52" i="88"/>
  <c r="AL52" i="88"/>
  <c r="AK52" i="88"/>
  <c r="AJ52" i="88"/>
  <c r="AI52" i="88"/>
  <c r="P52" i="88"/>
  <c r="AV51" i="88"/>
  <c r="AU51" i="88"/>
  <c r="AS51" i="88"/>
  <c r="AR51" i="88"/>
  <c r="AQ51" i="88"/>
  <c r="AP51" i="88"/>
  <c r="AO51" i="88"/>
  <c r="AN51" i="88"/>
  <c r="AM51" i="88"/>
  <c r="AL51" i="88"/>
  <c r="AK51" i="88"/>
  <c r="AJ51" i="88"/>
  <c r="AI51" i="88"/>
  <c r="P51" i="88"/>
  <c r="AW48" i="88"/>
  <c r="AG45" i="88"/>
  <c r="AC45" i="88"/>
  <c r="AB45" i="88"/>
  <c r="AA45" i="88"/>
  <c r="Z45" i="88"/>
  <c r="Y45" i="88"/>
  <c r="X45" i="88"/>
  <c r="W45" i="88"/>
  <c r="V45" i="88"/>
  <c r="U45" i="88"/>
  <c r="T45" i="88"/>
  <c r="S45" i="88"/>
  <c r="P45" i="88"/>
  <c r="L45" i="88"/>
  <c r="K45" i="88"/>
  <c r="J45" i="88"/>
  <c r="I45" i="88"/>
  <c r="H45" i="88"/>
  <c r="G45" i="88"/>
  <c r="F45" i="88"/>
  <c r="E45" i="88"/>
  <c r="D45" i="88"/>
  <c r="C45" i="88"/>
  <c r="B45" i="88"/>
  <c r="AG44" i="88"/>
  <c r="AC44" i="88"/>
  <c r="AB44" i="88"/>
  <c r="AA44" i="88"/>
  <c r="Z44" i="88"/>
  <c r="Y44" i="88"/>
  <c r="X44" i="88"/>
  <c r="W44" i="88"/>
  <c r="V44" i="88"/>
  <c r="U44" i="88"/>
  <c r="T44" i="88"/>
  <c r="S44" i="88"/>
  <c r="P44" i="88"/>
  <c r="L44" i="88"/>
  <c r="K44" i="88"/>
  <c r="J44" i="88"/>
  <c r="I44" i="88"/>
  <c r="H44" i="88"/>
  <c r="G44" i="88"/>
  <c r="F44" i="88"/>
  <c r="E44" i="88"/>
  <c r="D44" i="88"/>
  <c r="C44" i="88"/>
  <c r="B44" i="88"/>
  <c r="AG43" i="88"/>
  <c r="AC43" i="88"/>
  <c r="AB43" i="88"/>
  <c r="AA43" i="88"/>
  <c r="Z43" i="88"/>
  <c r="Y43" i="88"/>
  <c r="X43" i="88"/>
  <c r="W43" i="88"/>
  <c r="V43" i="88"/>
  <c r="U43" i="88"/>
  <c r="T43" i="88"/>
  <c r="S43" i="88"/>
  <c r="P43" i="88"/>
  <c r="L43" i="88"/>
  <c r="K43" i="88"/>
  <c r="J43" i="88"/>
  <c r="I43" i="88"/>
  <c r="H43" i="88"/>
  <c r="G43" i="88"/>
  <c r="F43" i="88"/>
  <c r="E43" i="88"/>
  <c r="D43" i="88"/>
  <c r="C43" i="88"/>
  <c r="B43" i="88"/>
  <c r="AG42" i="88"/>
  <c r="AC42" i="88"/>
  <c r="AB42" i="88"/>
  <c r="AA42" i="88"/>
  <c r="Z42" i="88"/>
  <c r="Y42" i="88"/>
  <c r="X42" i="88"/>
  <c r="W42" i="88"/>
  <c r="V42" i="88"/>
  <c r="U42" i="88"/>
  <c r="T42" i="88"/>
  <c r="S42" i="88"/>
  <c r="L42" i="88"/>
  <c r="K42" i="88"/>
  <c r="J42" i="88"/>
  <c r="I42" i="88"/>
  <c r="H42" i="88"/>
  <c r="G42" i="88"/>
  <c r="F42" i="88"/>
  <c r="E42" i="88"/>
  <c r="D42" i="88"/>
  <c r="C42" i="88"/>
  <c r="B42" i="88"/>
  <c r="AR41" i="88"/>
  <c r="AJ41" i="88"/>
  <c r="AU41" i="88"/>
  <c r="AS41" i="88"/>
  <c r="AL41" i="88"/>
  <c r="AK41" i="88"/>
  <c r="AI41" i="88"/>
  <c r="AO41" i="88"/>
  <c r="AN41" i="88"/>
  <c r="A41" i="88"/>
  <c r="AU40" i="88"/>
  <c r="AW40" i="88" s="1"/>
  <c r="AS40" i="88"/>
  <c r="AR40" i="88"/>
  <c r="AQ40" i="88"/>
  <c r="AP40" i="88"/>
  <c r="AO40" i="88"/>
  <c r="AN40" i="88"/>
  <c r="AM40" i="88"/>
  <c r="AL40" i="88"/>
  <c r="AK40" i="88"/>
  <c r="AJ40" i="88"/>
  <c r="AI40" i="88"/>
  <c r="P40" i="88"/>
  <c r="AU39" i="88"/>
  <c r="AW39" i="88" s="1"/>
  <c r="AS39" i="88"/>
  <c r="AR39" i="88"/>
  <c r="AQ39" i="88"/>
  <c r="AP39" i="88"/>
  <c r="AO39" i="88"/>
  <c r="AN39" i="88"/>
  <c r="AM39" i="88"/>
  <c r="AL39" i="88"/>
  <c r="AK39" i="88"/>
  <c r="AJ39" i="88"/>
  <c r="AI39" i="88"/>
  <c r="P39" i="88"/>
  <c r="AU38" i="88"/>
  <c r="AW38" i="88" s="1"/>
  <c r="AS38" i="88"/>
  <c r="AR38" i="88"/>
  <c r="AQ38" i="88"/>
  <c r="AP38" i="88"/>
  <c r="AO38" i="88"/>
  <c r="AN38" i="88"/>
  <c r="AM38" i="88"/>
  <c r="AL38" i="88"/>
  <c r="AK38" i="88"/>
  <c r="AJ38" i="88"/>
  <c r="AI38" i="88"/>
  <c r="P38" i="88"/>
  <c r="AU37" i="88"/>
  <c r="AW37" i="88" s="1"/>
  <c r="AS37" i="88"/>
  <c r="AR37" i="88"/>
  <c r="AQ37" i="88"/>
  <c r="AP37" i="88"/>
  <c r="AO37" i="88"/>
  <c r="AN37" i="88"/>
  <c r="AM37" i="88"/>
  <c r="AL37" i="88"/>
  <c r="AK37" i="88"/>
  <c r="AJ37" i="88"/>
  <c r="AI37" i="88"/>
  <c r="P37" i="88"/>
  <c r="AU36" i="88"/>
  <c r="AW36" i="88" s="1"/>
  <c r="AS36" i="88"/>
  <c r="AR36" i="88"/>
  <c r="AQ36" i="88"/>
  <c r="AP36" i="88"/>
  <c r="AO36" i="88"/>
  <c r="AN36" i="88"/>
  <c r="AM36" i="88"/>
  <c r="AL36" i="88"/>
  <c r="AK36" i="88"/>
  <c r="AJ36" i="88"/>
  <c r="AI36" i="88"/>
  <c r="P36" i="88"/>
  <c r="AU35" i="88"/>
  <c r="AW35" i="88" s="1"/>
  <c r="AS35" i="88"/>
  <c r="AR35" i="88"/>
  <c r="AQ35" i="88"/>
  <c r="AP35" i="88"/>
  <c r="AO35" i="88"/>
  <c r="AN35" i="88"/>
  <c r="AM35" i="88"/>
  <c r="AL35" i="88"/>
  <c r="AK35" i="88"/>
  <c r="AJ35" i="88"/>
  <c r="AI35" i="88"/>
  <c r="P35" i="88"/>
  <c r="AU34" i="88"/>
  <c r="AS34" i="88"/>
  <c r="AR34" i="88"/>
  <c r="AQ34" i="88"/>
  <c r="AP34" i="88"/>
  <c r="AO34" i="88"/>
  <c r="AN34" i="88"/>
  <c r="AM34" i="88"/>
  <c r="AL34" i="88"/>
  <c r="AK34" i="88"/>
  <c r="AJ34" i="88"/>
  <c r="AI34" i="88"/>
  <c r="P34" i="88"/>
  <c r="AU33" i="88"/>
  <c r="AW33" i="88" s="1"/>
  <c r="AS33" i="88"/>
  <c r="AR33" i="88"/>
  <c r="AQ33" i="88"/>
  <c r="AP33" i="88"/>
  <c r="AO33" i="88"/>
  <c r="AN33" i="88"/>
  <c r="AM33" i="88"/>
  <c r="AL33" i="88"/>
  <c r="AK33" i="88"/>
  <c r="AJ33" i="88"/>
  <c r="AI33" i="88"/>
  <c r="P33" i="88"/>
  <c r="AU32" i="88"/>
  <c r="AW32" i="88" s="1"/>
  <c r="AS32" i="88"/>
  <c r="AR32" i="88"/>
  <c r="AQ32" i="88"/>
  <c r="AP32" i="88"/>
  <c r="AO32" i="88"/>
  <c r="AN32" i="88"/>
  <c r="AM32" i="88"/>
  <c r="AL32" i="88"/>
  <c r="AK32" i="88"/>
  <c r="AJ32" i="88"/>
  <c r="AI32" i="88"/>
  <c r="P32" i="88"/>
  <c r="AU31" i="88"/>
  <c r="AW31" i="88" s="1"/>
  <c r="AS31" i="88"/>
  <c r="AR31" i="88"/>
  <c r="AQ31" i="88"/>
  <c r="AP31" i="88"/>
  <c r="AO31" i="88"/>
  <c r="AN31" i="88"/>
  <c r="AM31" i="88"/>
  <c r="AL31" i="88"/>
  <c r="AK31" i="88"/>
  <c r="AJ31" i="88"/>
  <c r="AI31" i="88"/>
  <c r="P31" i="88"/>
  <c r="AU30" i="88"/>
  <c r="AW30" i="88" s="1"/>
  <c r="AS30" i="88"/>
  <c r="AR30" i="88"/>
  <c r="AQ30" i="88"/>
  <c r="AP30" i="88"/>
  <c r="AO30" i="88"/>
  <c r="AN30" i="88"/>
  <c r="AM30" i="88"/>
  <c r="AL30" i="88"/>
  <c r="AK30" i="88"/>
  <c r="AJ30" i="88"/>
  <c r="AI30" i="88"/>
  <c r="P30" i="88"/>
  <c r="AV29" i="88"/>
  <c r="AU29" i="88"/>
  <c r="AS29" i="88"/>
  <c r="AR29" i="88"/>
  <c r="AQ29" i="88"/>
  <c r="AP29" i="88"/>
  <c r="AO29" i="88"/>
  <c r="AN29" i="88"/>
  <c r="AM29" i="88"/>
  <c r="AL29" i="88"/>
  <c r="AK29" i="88"/>
  <c r="AJ29" i="88"/>
  <c r="AI29" i="88"/>
  <c r="P29" i="88"/>
  <c r="AW26" i="88"/>
  <c r="AF23" i="88"/>
  <c r="AE23" i="88"/>
  <c r="AC23" i="88"/>
  <c r="AB23" i="88"/>
  <c r="AA23" i="88"/>
  <c r="Z23" i="88"/>
  <c r="Y23" i="88"/>
  <c r="X23" i="88"/>
  <c r="W23" i="88"/>
  <c r="V23" i="88"/>
  <c r="U23" i="88"/>
  <c r="T23" i="88"/>
  <c r="S23" i="88"/>
  <c r="O23" i="88"/>
  <c r="N23" i="88"/>
  <c r="L23" i="88"/>
  <c r="K23" i="88"/>
  <c r="J23" i="88"/>
  <c r="I23" i="88"/>
  <c r="H23" i="88"/>
  <c r="G23" i="88"/>
  <c r="F23" i="88"/>
  <c r="E23" i="88"/>
  <c r="D23" i="88"/>
  <c r="C23" i="88"/>
  <c r="B23" i="88"/>
  <c r="AF22" i="88"/>
  <c r="AE22" i="88"/>
  <c r="AC22" i="88"/>
  <c r="AB22" i="88"/>
  <c r="AA22" i="88"/>
  <c r="Z22" i="88"/>
  <c r="Y22" i="88"/>
  <c r="X22" i="88"/>
  <c r="W22" i="88"/>
  <c r="V22" i="88"/>
  <c r="U22" i="88"/>
  <c r="T22" i="88"/>
  <c r="S22" i="88"/>
  <c r="O22" i="88"/>
  <c r="N22" i="88"/>
  <c r="L22" i="88"/>
  <c r="K22" i="88"/>
  <c r="J22" i="88"/>
  <c r="I22" i="88"/>
  <c r="H22" i="88"/>
  <c r="G22" i="88"/>
  <c r="F22" i="88"/>
  <c r="E22" i="88"/>
  <c r="D22" i="88"/>
  <c r="C22" i="88"/>
  <c r="B22" i="88"/>
  <c r="AF21" i="88"/>
  <c r="AE21" i="88"/>
  <c r="AC21" i="88"/>
  <c r="AB21" i="88"/>
  <c r="AA21" i="88"/>
  <c r="Z21" i="88"/>
  <c r="Y21" i="88"/>
  <c r="X21" i="88"/>
  <c r="W21" i="88"/>
  <c r="V21" i="88"/>
  <c r="U21" i="88"/>
  <c r="T21" i="88"/>
  <c r="S21" i="88"/>
  <c r="O21" i="88"/>
  <c r="N21" i="88"/>
  <c r="L21" i="88"/>
  <c r="K21" i="88"/>
  <c r="J21" i="88"/>
  <c r="I21" i="88"/>
  <c r="H21" i="88"/>
  <c r="G21" i="88"/>
  <c r="F21" i="88"/>
  <c r="E21" i="88"/>
  <c r="D21" i="88"/>
  <c r="C21" i="88"/>
  <c r="B21" i="88"/>
  <c r="AF20" i="88"/>
  <c r="AE20" i="88"/>
  <c r="AC20" i="88"/>
  <c r="AB20" i="88"/>
  <c r="AA20" i="88"/>
  <c r="Z20" i="88"/>
  <c r="Y20" i="88"/>
  <c r="X20" i="88"/>
  <c r="W20" i="88"/>
  <c r="V20" i="88"/>
  <c r="U20" i="88"/>
  <c r="T20" i="88"/>
  <c r="S20" i="88"/>
  <c r="O20" i="88"/>
  <c r="N20" i="88"/>
  <c r="L20" i="88"/>
  <c r="K20" i="88"/>
  <c r="J20" i="88"/>
  <c r="I20" i="88"/>
  <c r="H20" i="88"/>
  <c r="G20" i="88"/>
  <c r="F20" i="88"/>
  <c r="E20" i="88"/>
  <c r="D20" i="88"/>
  <c r="C20" i="88"/>
  <c r="B20" i="88"/>
  <c r="AS19" i="88"/>
  <c r="AR19" i="88"/>
  <c r="AK19" i="88"/>
  <c r="AJ19" i="88"/>
  <c r="AQ19" i="88"/>
  <c r="AP19" i="88"/>
  <c r="AL19" i="88"/>
  <c r="AS18" i="88"/>
  <c r="AR18" i="88"/>
  <c r="AQ18" i="88"/>
  <c r="AP18" i="88"/>
  <c r="AO18" i="88"/>
  <c r="AN18" i="88"/>
  <c r="AM18" i="88"/>
  <c r="AL18" i="88"/>
  <c r="AK18" i="88"/>
  <c r="AJ18" i="88"/>
  <c r="AI18" i="88"/>
  <c r="AG18" i="88"/>
  <c r="P18" i="88"/>
  <c r="AS17" i="88"/>
  <c r="AR17" i="88"/>
  <c r="AQ17" i="88"/>
  <c r="AP17" i="88"/>
  <c r="AO17" i="88"/>
  <c r="AN17" i="88"/>
  <c r="AM17" i="88"/>
  <c r="AL17" i="88"/>
  <c r="AK17" i="88"/>
  <c r="AJ17" i="88"/>
  <c r="AI17" i="88"/>
  <c r="AG17" i="88"/>
  <c r="P17" i="88"/>
  <c r="AS16" i="88"/>
  <c r="AR16" i="88"/>
  <c r="AQ16" i="88"/>
  <c r="AP16" i="88"/>
  <c r="AO16" i="88"/>
  <c r="AN16" i="88"/>
  <c r="AM16" i="88"/>
  <c r="AL16" i="88"/>
  <c r="AK16" i="88"/>
  <c r="AJ16" i="88"/>
  <c r="AI16" i="88"/>
  <c r="AG16" i="88"/>
  <c r="P16" i="88"/>
  <c r="AS15" i="88"/>
  <c r="AR15" i="88"/>
  <c r="AQ15" i="88"/>
  <c r="AP15" i="88"/>
  <c r="AO15" i="88"/>
  <c r="AN15" i="88"/>
  <c r="AM15" i="88"/>
  <c r="AL15" i="88"/>
  <c r="AK15" i="88"/>
  <c r="AJ15" i="88"/>
  <c r="AI15" i="88"/>
  <c r="AG15" i="88"/>
  <c r="P15" i="88"/>
  <c r="AS14" i="88"/>
  <c r="AR14" i="88"/>
  <c r="AQ14" i="88"/>
  <c r="AP14" i="88"/>
  <c r="AO14" i="88"/>
  <c r="AN14" i="88"/>
  <c r="AM14" i="88"/>
  <c r="AL14" i="88"/>
  <c r="AK14" i="88"/>
  <c r="AJ14" i="88"/>
  <c r="AI14" i="88"/>
  <c r="AG14" i="88"/>
  <c r="P14" i="88"/>
  <c r="AS13" i="88"/>
  <c r="AR13" i="88"/>
  <c r="AQ13" i="88"/>
  <c r="AP13" i="88"/>
  <c r="AO13" i="88"/>
  <c r="AN13" i="88"/>
  <c r="AM13" i="88"/>
  <c r="AL13" i="88"/>
  <c r="AK13" i="88"/>
  <c r="AJ13" i="88"/>
  <c r="AI13" i="88"/>
  <c r="AG13" i="88"/>
  <c r="P13" i="88"/>
  <c r="AS12" i="88"/>
  <c r="AR12" i="88"/>
  <c r="AQ12" i="88"/>
  <c r="AP12" i="88"/>
  <c r="AO12" i="88"/>
  <c r="AN12" i="88"/>
  <c r="AM12" i="88"/>
  <c r="AL12" i="88"/>
  <c r="AK12" i="88"/>
  <c r="AJ12" i="88"/>
  <c r="AI12" i="88"/>
  <c r="AG12" i="88"/>
  <c r="P12" i="88"/>
  <c r="AS11" i="88"/>
  <c r="AR11" i="88"/>
  <c r="AQ11" i="88"/>
  <c r="AP11" i="88"/>
  <c r="AO11" i="88"/>
  <c r="AN11" i="88"/>
  <c r="AM11" i="88"/>
  <c r="AL11" i="88"/>
  <c r="AK11" i="88"/>
  <c r="AJ11" i="88"/>
  <c r="AI11" i="88"/>
  <c r="AG11" i="88"/>
  <c r="P11" i="88"/>
  <c r="AS10" i="88"/>
  <c r="AR10" i="88"/>
  <c r="AQ10" i="88"/>
  <c r="AP10" i="88"/>
  <c r="AO10" i="88"/>
  <c r="AN10" i="88"/>
  <c r="AM10" i="88"/>
  <c r="AL10" i="88"/>
  <c r="AK10" i="88"/>
  <c r="AJ10" i="88"/>
  <c r="AI10" i="88"/>
  <c r="AG10" i="88"/>
  <c r="P10" i="88"/>
  <c r="AS9" i="88"/>
  <c r="AR9" i="88"/>
  <c r="AQ9" i="88"/>
  <c r="AP9" i="88"/>
  <c r="AO9" i="88"/>
  <c r="AN9" i="88"/>
  <c r="AM9" i="88"/>
  <c r="AL9" i="88"/>
  <c r="AK9" i="88"/>
  <c r="AJ9" i="88"/>
  <c r="AI9" i="88"/>
  <c r="AG9" i="88"/>
  <c r="P9" i="88"/>
  <c r="AW8" i="88"/>
  <c r="AS8" i="88"/>
  <c r="AR8" i="88"/>
  <c r="AQ8" i="88"/>
  <c r="AP8" i="88"/>
  <c r="AO8" i="88"/>
  <c r="AN8" i="88"/>
  <c r="AM8" i="88"/>
  <c r="AL8" i="88"/>
  <c r="AK8" i="88"/>
  <c r="AJ8" i="88"/>
  <c r="AI8" i="88"/>
  <c r="AG8" i="88"/>
  <c r="P8" i="88"/>
  <c r="AS7" i="88"/>
  <c r="AR7" i="88"/>
  <c r="AQ7" i="88"/>
  <c r="AP7" i="88"/>
  <c r="AO7" i="88"/>
  <c r="AN7" i="88"/>
  <c r="AM7" i="88"/>
  <c r="AL7" i="88"/>
  <c r="AK7" i="88"/>
  <c r="AJ7" i="88"/>
  <c r="AI7" i="88"/>
  <c r="AG7" i="88"/>
  <c r="P7" i="88"/>
  <c r="T34" i="87"/>
  <c r="S34" i="87"/>
  <c r="F34" i="87"/>
  <c r="E34" i="87"/>
  <c r="D34" i="87"/>
  <c r="C34" i="87"/>
  <c r="B34" i="87"/>
  <c r="T32" i="87"/>
  <c r="S32" i="87"/>
  <c r="P32" i="87"/>
  <c r="Q33" i="87" s="1"/>
  <c r="O32" i="87"/>
  <c r="N32" i="87"/>
  <c r="M32" i="87"/>
  <c r="L32" i="87"/>
  <c r="K32" i="87"/>
  <c r="J32" i="87"/>
  <c r="I32" i="87"/>
  <c r="H32" i="87"/>
  <c r="G32" i="87"/>
  <c r="F32" i="87"/>
  <c r="E32" i="87"/>
  <c r="D32" i="87"/>
  <c r="C32" i="87"/>
  <c r="B32" i="87"/>
  <c r="T31" i="87"/>
  <c r="P31" i="87"/>
  <c r="O31" i="87"/>
  <c r="N31" i="87"/>
  <c r="M31" i="87"/>
  <c r="L31" i="87"/>
  <c r="K31" i="87"/>
  <c r="J31" i="87"/>
  <c r="I31" i="87"/>
  <c r="H31" i="87"/>
  <c r="G31" i="87"/>
  <c r="F31" i="87"/>
  <c r="E31" i="87"/>
  <c r="D31" i="87"/>
  <c r="C31" i="87"/>
  <c r="T29" i="87"/>
  <c r="P29" i="87"/>
  <c r="O29" i="87"/>
  <c r="N29" i="87"/>
  <c r="M29" i="87"/>
  <c r="L29" i="87"/>
  <c r="K29" i="87"/>
  <c r="J29" i="87"/>
  <c r="I29" i="87"/>
  <c r="H29" i="87"/>
  <c r="G29" i="87"/>
  <c r="F29" i="87"/>
  <c r="E29" i="87"/>
  <c r="D29" i="87"/>
  <c r="C29" i="87"/>
  <c r="T26" i="87"/>
  <c r="S26" i="87"/>
  <c r="R26" i="87"/>
  <c r="T23" i="87"/>
  <c r="S23" i="87"/>
  <c r="F23" i="87"/>
  <c r="E23" i="87"/>
  <c r="D23" i="87"/>
  <c r="C23" i="87"/>
  <c r="B23" i="87"/>
  <c r="T21" i="87"/>
  <c r="S21" i="87"/>
  <c r="P21" i="87"/>
  <c r="Q22" i="87" s="1"/>
  <c r="O21" i="87"/>
  <c r="N21" i="87"/>
  <c r="M21" i="87"/>
  <c r="L21" i="87"/>
  <c r="K21" i="87"/>
  <c r="J21" i="87"/>
  <c r="I21" i="87"/>
  <c r="H21" i="87"/>
  <c r="G21" i="87"/>
  <c r="F21" i="87"/>
  <c r="E21" i="87"/>
  <c r="D21" i="87"/>
  <c r="C21" i="87"/>
  <c r="B21" i="87"/>
  <c r="T20" i="87"/>
  <c r="P20" i="87"/>
  <c r="O20" i="87"/>
  <c r="N20" i="87"/>
  <c r="M20" i="87"/>
  <c r="L20" i="87"/>
  <c r="K20" i="87"/>
  <c r="J20" i="87"/>
  <c r="I20" i="87"/>
  <c r="H20" i="87"/>
  <c r="G20" i="87"/>
  <c r="F20" i="87"/>
  <c r="E20" i="87"/>
  <c r="D20" i="87"/>
  <c r="C20" i="87"/>
  <c r="AI19" i="87"/>
  <c r="AI18" i="87"/>
  <c r="P18" i="87"/>
  <c r="O18" i="87"/>
  <c r="N18" i="87"/>
  <c r="M18" i="87"/>
  <c r="L18" i="87"/>
  <c r="K18" i="87"/>
  <c r="J18" i="87"/>
  <c r="I18" i="87"/>
  <c r="H18" i="87"/>
  <c r="G18" i="87"/>
  <c r="F18" i="87"/>
  <c r="E18" i="87"/>
  <c r="D18" i="87"/>
  <c r="C18" i="87"/>
  <c r="AI17" i="87"/>
  <c r="AI16" i="87"/>
  <c r="AI15" i="87"/>
  <c r="T15" i="87"/>
  <c r="S15" i="87"/>
  <c r="R15" i="87"/>
  <c r="AI14" i="87"/>
  <c r="S14" i="87"/>
  <c r="S25" i="87" s="1"/>
  <c r="AI13" i="87"/>
  <c r="AI12" i="87"/>
  <c r="T12" i="87"/>
  <c r="S12" i="87"/>
  <c r="F12" i="87"/>
  <c r="E12" i="87"/>
  <c r="D12" i="87"/>
  <c r="C12" i="87"/>
  <c r="B12" i="87"/>
  <c r="AI11" i="87"/>
  <c r="AI10" i="87"/>
  <c r="T10" i="87"/>
  <c r="S10" i="87"/>
  <c r="P10" i="87"/>
  <c r="Q11" i="87" s="1"/>
  <c r="O10" i="87"/>
  <c r="N10" i="87"/>
  <c r="M10" i="87"/>
  <c r="L10" i="87"/>
  <c r="K10" i="87"/>
  <c r="I10" i="87"/>
  <c r="H10" i="87"/>
  <c r="G10" i="87"/>
  <c r="F10" i="87"/>
  <c r="E10" i="87"/>
  <c r="D10" i="87"/>
  <c r="C10" i="87"/>
  <c r="B10" i="87"/>
  <c r="AI9" i="87"/>
  <c r="T9" i="87"/>
  <c r="P9" i="87"/>
  <c r="O9" i="87"/>
  <c r="N9" i="87"/>
  <c r="M9" i="87"/>
  <c r="L9" i="87"/>
  <c r="K9" i="87"/>
  <c r="J9" i="87"/>
  <c r="I9" i="87"/>
  <c r="H9" i="87"/>
  <c r="G9" i="87"/>
  <c r="F9" i="87"/>
  <c r="E9" i="87"/>
  <c r="D9" i="87"/>
  <c r="C9" i="87"/>
  <c r="AI8" i="87"/>
  <c r="T7" i="87"/>
  <c r="P7" i="87"/>
  <c r="O7" i="87"/>
  <c r="N7" i="87"/>
  <c r="M7" i="87"/>
  <c r="L7" i="87"/>
  <c r="I7" i="87"/>
  <c r="H7" i="87"/>
  <c r="G7" i="87"/>
  <c r="F7" i="87"/>
  <c r="E7" i="87"/>
  <c r="D7" i="87"/>
  <c r="C7" i="87"/>
  <c r="J6" i="87"/>
  <c r="K7" i="87" s="1"/>
  <c r="AV42" i="89" l="1"/>
  <c r="AW42" i="89" s="1"/>
  <c r="AV20" i="88"/>
  <c r="AU64" i="89"/>
  <c r="AW64" i="89" s="1"/>
  <c r="AU67" i="89"/>
  <c r="AU23" i="88"/>
  <c r="AU65" i="89"/>
  <c r="P66" i="89"/>
  <c r="AU66" i="89"/>
  <c r="AU20" i="89"/>
  <c r="AW20" i="89" s="1"/>
  <c r="AU21" i="89"/>
  <c r="AU22" i="89"/>
  <c r="AU21" i="88"/>
  <c r="AU20" i="88"/>
  <c r="AU22" i="88"/>
  <c r="AP23" i="89"/>
  <c r="AK23" i="89"/>
  <c r="AS23" i="89"/>
  <c r="P67" i="89"/>
  <c r="AP22" i="89"/>
  <c r="AO65" i="89"/>
  <c r="AG23" i="89"/>
  <c r="AK43" i="88"/>
  <c r="AS43" i="88"/>
  <c r="AG45" i="89"/>
  <c r="P45" i="89"/>
  <c r="AW62" i="88"/>
  <c r="AG67" i="88"/>
  <c r="AV67" i="88"/>
  <c r="AG23" i="88"/>
  <c r="AV23" i="88"/>
  <c r="P23" i="88"/>
  <c r="AW61" i="88"/>
  <c r="P44" i="89"/>
  <c r="AG22" i="89"/>
  <c r="AG44" i="89"/>
  <c r="AG66" i="88"/>
  <c r="AO65" i="88"/>
  <c r="AG22" i="88"/>
  <c r="P22" i="88"/>
  <c r="E33" i="87"/>
  <c r="M33" i="87"/>
  <c r="P11" i="87"/>
  <c r="AM42" i="88"/>
  <c r="AN66" i="88"/>
  <c r="AL20" i="89"/>
  <c r="AN43" i="89"/>
  <c r="AG43" i="89"/>
  <c r="AG21" i="88"/>
  <c r="P43" i="89"/>
  <c r="AG65" i="88"/>
  <c r="P21" i="88"/>
  <c r="P65" i="89"/>
  <c r="AG21" i="89"/>
  <c r="AK20" i="88"/>
  <c r="AN42" i="89"/>
  <c r="AJ44" i="89"/>
  <c r="AR44" i="89"/>
  <c r="AK22" i="88"/>
  <c r="AS22" i="88"/>
  <c r="AI23" i="89"/>
  <c r="AK42" i="89"/>
  <c r="AS42" i="89"/>
  <c r="AO44" i="89"/>
  <c r="AJ66" i="89"/>
  <c r="AR66" i="89"/>
  <c r="AI67" i="89"/>
  <c r="AQ67" i="89"/>
  <c r="AM64" i="88"/>
  <c r="AP67" i="89"/>
  <c r="AP42" i="88"/>
  <c r="AI23" i="88"/>
  <c r="AK64" i="88"/>
  <c r="AS64" i="88"/>
  <c r="AJ65" i="88"/>
  <c r="AR65" i="88"/>
  <c r="AP67" i="88"/>
  <c r="AI20" i="88"/>
  <c r="AQ20" i="88"/>
  <c r="G33" i="87"/>
  <c r="O33" i="87"/>
  <c r="AP23" i="88"/>
  <c r="AQ42" i="88"/>
  <c r="AS45" i="88"/>
  <c r="P42" i="89"/>
  <c r="D11" i="87"/>
  <c r="J22" i="87"/>
  <c r="AM20" i="88"/>
  <c r="AP20" i="88"/>
  <c r="AS21" i="88"/>
  <c r="AL44" i="88"/>
  <c r="AQ66" i="88"/>
  <c r="AG20" i="89"/>
  <c r="AO42" i="89"/>
  <c r="AN66" i="89"/>
  <c r="AM23" i="89"/>
  <c r="AN20" i="89"/>
  <c r="AL64" i="89"/>
  <c r="AG64" i="88"/>
  <c r="AL65" i="88"/>
  <c r="AN67" i="88"/>
  <c r="AI67" i="88"/>
  <c r="AQ67" i="88"/>
  <c r="AN21" i="89"/>
  <c r="AL22" i="89"/>
  <c r="AJ23" i="89"/>
  <c r="AK45" i="89"/>
  <c r="AS45" i="89"/>
  <c r="AI65" i="89"/>
  <c r="AQ65" i="89"/>
  <c r="AK66" i="89"/>
  <c r="AS66" i="89"/>
  <c r="AJ67" i="89"/>
  <c r="AR67" i="89"/>
  <c r="AJ44" i="88"/>
  <c r="AR44" i="88"/>
  <c r="AJ64" i="88"/>
  <c r="AR64" i="88"/>
  <c r="AN64" i="88"/>
  <c r="AM65" i="88"/>
  <c r="AL66" i="88"/>
  <c r="AJ42" i="89"/>
  <c r="AR42" i="89"/>
  <c r="AN44" i="89"/>
  <c r="AM22" i="88"/>
  <c r="AK23" i="88"/>
  <c r="AS23" i="88"/>
  <c r="AK44" i="88"/>
  <c r="AS44" i="88"/>
  <c r="AL21" i="89"/>
  <c r="AP21" i="89"/>
  <c r="AW51" i="89"/>
  <c r="AG42" i="89"/>
  <c r="K22" i="87"/>
  <c r="AK21" i="88"/>
  <c r="AP22" i="88"/>
  <c r="C11" i="87"/>
  <c r="L11" i="87"/>
  <c r="H33" i="87"/>
  <c r="P33" i="87"/>
  <c r="AO20" i="88"/>
  <c r="AL21" i="88"/>
  <c r="AN44" i="88"/>
  <c r="AK45" i="88"/>
  <c r="AN45" i="88"/>
  <c r="AL64" i="88"/>
  <c r="AJ66" i="88"/>
  <c r="AL23" i="89"/>
  <c r="AM20" i="89"/>
  <c r="AP43" i="89"/>
  <c r="AM67" i="89"/>
  <c r="O11" i="87"/>
  <c r="D22" i="87"/>
  <c r="L22" i="87"/>
  <c r="C33" i="87"/>
  <c r="K33" i="87"/>
  <c r="AJ20" i="88"/>
  <c r="AL22" i="88"/>
  <c r="AJ23" i="88"/>
  <c r="AR23" i="88"/>
  <c r="AJ42" i="88"/>
  <c r="AR42" i="88"/>
  <c r="AI45" i="88"/>
  <c r="AQ45" i="88"/>
  <c r="AI66" i="88"/>
  <c r="AM66" i="88"/>
  <c r="AJ67" i="88"/>
  <c r="AR67" i="88"/>
  <c r="AO23" i="89"/>
  <c r="AM22" i="89"/>
  <c r="AO45" i="89"/>
  <c r="AN64" i="89"/>
  <c r="AL66" i="89"/>
  <c r="C22" i="87"/>
  <c r="AN23" i="89"/>
  <c r="AS20" i="88"/>
  <c r="AP21" i="88"/>
  <c r="AK42" i="88"/>
  <c r="AS42" i="88"/>
  <c r="AP43" i="88"/>
  <c r="AO45" i="88"/>
  <c r="AJ45" i="88"/>
  <c r="AR45" i="88"/>
  <c r="AK67" i="88"/>
  <c r="AS67" i="88"/>
  <c r="AN22" i="89"/>
  <c r="AK65" i="89"/>
  <c r="AS65" i="89"/>
  <c r="AN65" i="89"/>
  <c r="AM66" i="89"/>
  <c r="H11" i="87"/>
  <c r="F22" i="87"/>
  <c r="N22" i="87"/>
  <c r="AL20" i="88"/>
  <c r="AI21" i="88"/>
  <c r="AQ21" i="88"/>
  <c r="AN22" i="88"/>
  <c r="AI42" i="88"/>
  <c r="AP45" i="88"/>
  <c r="AI64" i="88"/>
  <c r="AQ64" i="88"/>
  <c r="AP65" i="88"/>
  <c r="AO66" i="88"/>
  <c r="AQ23" i="89"/>
  <c r="AJ20" i="89"/>
  <c r="AR20" i="89"/>
  <c r="AI21" i="89"/>
  <c r="AQ21" i="89"/>
  <c r="AJ43" i="89"/>
  <c r="AR43" i="89"/>
  <c r="AN45" i="89"/>
  <c r="AL65" i="89"/>
  <c r="H22" i="87"/>
  <c r="AO22" i="88"/>
  <c r="AJ43" i="88"/>
  <c r="AR43" i="88"/>
  <c r="AL45" i="88"/>
  <c r="AR23" i="89"/>
  <c r="AL44" i="89"/>
  <c r="J33" i="87"/>
  <c r="AN23" i="88"/>
  <c r="AN42" i="88"/>
  <c r="AP44" i="88"/>
  <c r="AO43" i="89"/>
  <c r="AM44" i="89"/>
  <c r="AO67" i="89"/>
  <c r="AW7" i="89"/>
  <c r="P42" i="88"/>
  <c r="AG20" i="88"/>
  <c r="P20" i="88"/>
  <c r="AU65" i="88"/>
  <c r="T33" i="87"/>
  <c r="E11" i="87"/>
  <c r="M11" i="87"/>
  <c r="I33" i="87"/>
  <c r="AJ21" i="88"/>
  <c r="AR21" i="88"/>
  <c r="AO23" i="88"/>
  <c r="AO43" i="88"/>
  <c r="F11" i="87"/>
  <c r="N11" i="87"/>
  <c r="G11" i="87"/>
  <c r="I22" i="87"/>
  <c r="F33" i="87"/>
  <c r="N33" i="87"/>
  <c r="AR20" i="88"/>
  <c r="AM23" i="88"/>
  <c r="AM43" i="88"/>
  <c r="AO44" i="88"/>
  <c r="AI44" i="88"/>
  <c r="AQ44" i="88"/>
  <c r="AU45" i="88"/>
  <c r="AW45" i="88" s="1"/>
  <c r="AO64" i="88"/>
  <c r="AK65" i="88"/>
  <c r="AS65" i="88"/>
  <c r="AP66" i="88"/>
  <c r="AJ21" i="89"/>
  <c r="AR21" i="89"/>
  <c r="AL42" i="89"/>
  <c r="AI43" i="89"/>
  <c r="AQ43" i="89"/>
  <c r="AK44" i="89"/>
  <c r="AS44" i="89"/>
  <c r="AP64" i="89"/>
  <c r="AQ23" i="88"/>
  <c r="AL42" i="88"/>
  <c r="AU42" i="88"/>
  <c r="AW42" i="88" s="1"/>
  <c r="AO42" i="88"/>
  <c r="AN43" i="88"/>
  <c r="AI43" i="88"/>
  <c r="AQ43" i="88"/>
  <c r="AM45" i="88"/>
  <c r="AP64" i="88"/>
  <c r="AL67" i="88"/>
  <c r="AO20" i="89"/>
  <c r="AK21" i="89"/>
  <c r="AS21" i="89"/>
  <c r="AO22" i="89"/>
  <c r="AM42" i="89"/>
  <c r="AL45" i="89"/>
  <c r="AP65" i="89"/>
  <c r="AK67" i="89"/>
  <c r="AS67" i="89"/>
  <c r="AR66" i="88"/>
  <c r="AM67" i="88"/>
  <c r="AP20" i="89"/>
  <c r="AP44" i="89"/>
  <c r="AJ45" i="89"/>
  <c r="AR45" i="89"/>
  <c r="AM45" i="89"/>
  <c r="AJ64" i="89"/>
  <c r="AR64" i="89"/>
  <c r="AL67" i="89"/>
  <c r="AM41" i="88"/>
  <c r="I11" i="87"/>
  <c r="AN21" i="88"/>
  <c r="AI22" i="88"/>
  <c r="AQ22" i="88"/>
  <c r="AU44" i="88"/>
  <c r="AN65" i="88"/>
  <c r="AK66" i="88"/>
  <c r="AS66" i="88"/>
  <c r="AI20" i="89"/>
  <c r="AQ20" i="89"/>
  <c r="AM21" i="89"/>
  <c r="AI22" i="89"/>
  <c r="AQ22" i="89"/>
  <c r="AL43" i="89"/>
  <c r="AI44" i="89"/>
  <c r="AQ44" i="89"/>
  <c r="AO64" i="89"/>
  <c r="AK64" i="89"/>
  <c r="AS64" i="89"/>
  <c r="AJ65" i="89"/>
  <c r="AR65" i="89"/>
  <c r="AO66" i="89"/>
  <c r="J10" i="87"/>
  <c r="J11" i="87" s="1"/>
  <c r="E22" i="87"/>
  <c r="M22" i="87"/>
  <c r="AN20" i="88"/>
  <c r="AO21" i="88"/>
  <c r="AJ22" i="88"/>
  <c r="AR22" i="88"/>
  <c r="AL23" i="88"/>
  <c r="AL43" i="88"/>
  <c r="AM44" i="88"/>
  <c r="AO67" i="88"/>
  <c r="AJ22" i="89"/>
  <c r="AR22" i="89"/>
  <c r="AP42" i="89"/>
  <c r="AM43" i="89"/>
  <c r="AP66" i="89"/>
  <c r="AN67" i="89"/>
  <c r="AM21" i="88"/>
  <c r="AK20" i="89"/>
  <c r="AS20" i="89"/>
  <c r="AO21" i="89"/>
  <c r="AK22" i="89"/>
  <c r="AS22" i="89"/>
  <c r="AI42" i="89"/>
  <c r="AQ42" i="89"/>
  <c r="AK43" i="89"/>
  <c r="AS43" i="89"/>
  <c r="AP45" i="89"/>
  <c r="P48" i="89"/>
  <c r="AG48" i="89" s="1"/>
  <c r="AW48" i="89" s="1"/>
  <c r="AI64" i="89"/>
  <c r="AQ64" i="89"/>
  <c r="AM64" i="89"/>
  <c r="AI66" i="89"/>
  <c r="AQ66" i="89"/>
  <c r="AI65" i="88"/>
  <c r="AQ65" i="88"/>
  <c r="AI45" i="89"/>
  <c r="AQ45" i="89"/>
  <c r="AM65" i="89"/>
  <c r="P22" i="87"/>
  <c r="AW29" i="89"/>
  <c r="AW63" i="89"/>
  <c r="AU63" i="88"/>
  <c r="AW63" i="88" s="1"/>
  <c r="AW51" i="88"/>
  <c r="AV41" i="88"/>
  <c r="AW41" i="88" s="1"/>
  <c r="AW29" i="88"/>
  <c r="AV19" i="88"/>
  <c r="AW19" i="88" s="1"/>
  <c r="AW7" i="88"/>
  <c r="AU67" i="88"/>
  <c r="AU64" i="88"/>
  <c r="AU66" i="88"/>
  <c r="AW66" i="88" s="1"/>
  <c r="AQ63" i="88"/>
  <c r="AU43" i="88"/>
  <c r="P41" i="88"/>
  <c r="AP41" i="88"/>
  <c r="AQ41" i="88"/>
  <c r="AO19" i="88"/>
  <c r="AN19" i="88"/>
  <c r="AI19" i="88"/>
  <c r="T22" i="87"/>
  <c r="T11" i="87"/>
  <c r="AW41" i="89"/>
  <c r="AG63" i="89"/>
  <c r="AW19" i="89"/>
  <c r="A41" i="89"/>
  <c r="D33" i="87"/>
  <c r="L33" i="87"/>
  <c r="G22" i="87"/>
  <c r="O22" i="87"/>
  <c r="J7" i="87"/>
  <c r="AW67" i="89" l="1"/>
  <c r="AW45" i="89"/>
  <c r="AW67" i="88"/>
  <c r="AW23" i="88"/>
  <c r="AW64" i="88"/>
  <c r="K11" i="87"/>
  <c r="AW20" i="88"/>
  <c r="L60" i="70"/>
  <c r="F60" i="70"/>
  <c r="B32" i="68"/>
  <c r="C32" i="68"/>
  <c r="H32" i="68"/>
  <c r="I32" i="68"/>
  <c r="N49" i="66"/>
  <c r="O49" i="66"/>
  <c r="N50" i="66"/>
  <c r="O50" i="66"/>
  <c r="L49" i="66"/>
  <c r="L50" i="66"/>
  <c r="F49" i="66"/>
  <c r="F50" i="66"/>
  <c r="N54" i="86"/>
  <c r="O54" i="86"/>
  <c r="L54" i="86"/>
  <c r="L55" i="86"/>
  <c r="L56" i="86"/>
  <c r="F54" i="86"/>
  <c r="F55" i="86"/>
  <c r="L83" i="68"/>
  <c r="N83" i="68"/>
  <c r="O83" i="68"/>
  <c r="F83" i="68"/>
  <c r="N56" i="86"/>
  <c r="O56" i="86"/>
  <c r="F56" i="86"/>
  <c r="N82" i="68"/>
  <c r="O82" i="68"/>
  <c r="L82" i="68"/>
  <c r="F82" i="68"/>
  <c r="N58" i="68"/>
  <c r="O58" i="68"/>
  <c r="N59" i="68"/>
  <c r="O59" i="68"/>
  <c r="L58" i="68"/>
  <c r="F58" i="68"/>
  <c r="I32" i="66"/>
  <c r="H32" i="66"/>
  <c r="N87" i="48"/>
  <c r="O87" i="48"/>
  <c r="N88" i="48"/>
  <c r="O88" i="48"/>
  <c r="L87" i="48"/>
  <c r="L88" i="48"/>
  <c r="F87" i="48"/>
  <c r="N51" i="48"/>
  <c r="O51" i="48"/>
  <c r="N52" i="48"/>
  <c r="O52" i="48"/>
  <c r="L51" i="48"/>
  <c r="L52" i="48"/>
  <c r="F51" i="48"/>
  <c r="F52" i="48"/>
  <c r="N52" i="47"/>
  <c r="O52" i="47"/>
  <c r="N53" i="47"/>
  <c r="O53" i="47"/>
  <c r="L52" i="47"/>
  <c r="L53" i="47"/>
  <c r="F52" i="47"/>
  <c r="N55" i="46"/>
  <c r="O55" i="46"/>
  <c r="N56" i="46"/>
  <c r="O56" i="46"/>
  <c r="L55" i="46"/>
  <c r="L56" i="46"/>
  <c r="F55" i="46"/>
  <c r="N54" i="36"/>
  <c r="O54" i="36"/>
  <c r="L54" i="36"/>
  <c r="F54" i="36"/>
  <c r="N52" i="86"/>
  <c r="O52" i="86"/>
  <c r="N53" i="86"/>
  <c r="O53" i="86"/>
  <c r="L52" i="86"/>
  <c r="L53" i="86"/>
  <c r="F52" i="86"/>
  <c r="F53" i="86"/>
  <c r="B61" i="68"/>
  <c r="C61" i="68"/>
  <c r="L56" i="83"/>
  <c r="L79" i="68"/>
  <c r="N79" i="68"/>
  <c r="O79" i="68"/>
  <c r="L80" i="68"/>
  <c r="N80" i="68"/>
  <c r="O80" i="68"/>
  <c r="F79" i="68"/>
  <c r="L48" i="66"/>
  <c r="N48" i="66"/>
  <c r="O48" i="66"/>
  <c r="F48" i="66"/>
  <c r="F86" i="48"/>
  <c r="L86" i="48"/>
  <c r="N86" i="48"/>
  <c r="O86" i="48"/>
  <c r="N54" i="47"/>
  <c r="O54" i="47"/>
  <c r="L54" i="47"/>
  <c r="F54" i="47"/>
  <c r="N55" i="81"/>
  <c r="O55" i="81"/>
  <c r="L55" i="81"/>
  <c r="L56" i="81"/>
  <c r="F55" i="81"/>
  <c r="L57" i="3"/>
  <c r="N57" i="3"/>
  <c r="O57" i="3"/>
  <c r="L58" i="3"/>
  <c r="N58" i="3"/>
  <c r="O58" i="3"/>
  <c r="F57" i="3"/>
  <c r="O57" i="70"/>
  <c r="N54" i="66"/>
  <c r="O54" i="66"/>
  <c r="L54" i="66"/>
  <c r="F54" i="66"/>
  <c r="B61" i="48"/>
  <c r="C61" i="48"/>
  <c r="N55" i="47"/>
  <c r="O55" i="47"/>
  <c r="L55" i="47"/>
  <c r="F55" i="47"/>
  <c r="N59" i="86"/>
  <c r="O59" i="86"/>
  <c r="L59" i="86"/>
  <c r="F59" i="86"/>
  <c r="P54" i="86" l="1"/>
  <c r="P52" i="47"/>
  <c r="P54" i="36"/>
  <c r="P50" i="66"/>
  <c r="P49" i="66"/>
  <c r="P56" i="86"/>
  <c r="P83" i="68"/>
  <c r="P82" i="68"/>
  <c r="P59" i="68"/>
  <c r="P87" i="48"/>
  <c r="P51" i="48"/>
  <c r="P48" i="66"/>
  <c r="P88" i="48"/>
  <c r="P52" i="86"/>
  <c r="P56" i="46"/>
  <c r="P55" i="46"/>
  <c r="P55" i="81"/>
  <c r="P58" i="68"/>
  <c r="P52" i="48"/>
  <c r="P53" i="47"/>
  <c r="P53" i="86"/>
  <c r="P79" i="68"/>
  <c r="P54" i="47"/>
  <c r="P58" i="3"/>
  <c r="P80" i="68"/>
  <c r="P86" i="48"/>
  <c r="P59" i="86"/>
  <c r="P57" i="3"/>
  <c r="P54" i="66"/>
  <c r="P55" i="47"/>
  <c r="F55" i="70" l="1"/>
  <c r="N77" i="68"/>
  <c r="O77" i="68"/>
  <c r="N78" i="68"/>
  <c r="O78" i="68"/>
  <c r="L77" i="68"/>
  <c r="L78" i="68"/>
  <c r="F77" i="68"/>
  <c r="I61" i="68"/>
  <c r="H61" i="68"/>
  <c r="N27" i="68"/>
  <c r="O27" i="68"/>
  <c r="L27" i="68"/>
  <c r="F27" i="68"/>
  <c r="N57" i="47"/>
  <c r="O57" i="47"/>
  <c r="N59" i="47"/>
  <c r="O59" i="47"/>
  <c r="L57" i="47"/>
  <c r="L59" i="47"/>
  <c r="F57" i="47"/>
  <c r="F56" i="46"/>
  <c r="F56" i="81"/>
  <c r="N56" i="81"/>
  <c r="O56" i="81"/>
  <c r="N53" i="36"/>
  <c r="O53" i="36"/>
  <c r="L53" i="36"/>
  <c r="F53" i="36"/>
  <c r="N58" i="86"/>
  <c r="O58" i="86"/>
  <c r="L58" i="86"/>
  <c r="F58" i="86"/>
  <c r="N93" i="3"/>
  <c r="O93" i="3"/>
  <c r="N94" i="3"/>
  <c r="O94" i="3"/>
  <c r="L93" i="3"/>
  <c r="F93" i="3"/>
  <c r="N55" i="3"/>
  <c r="O55" i="3"/>
  <c r="L55" i="3"/>
  <c r="F55" i="3"/>
  <c r="P27" i="68" l="1"/>
  <c r="P55" i="3"/>
  <c r="P94" i="3"/>
  <c r="P56" i="81"/>
  <c r="P58" i="86"/>
  <c r="P59" i="47"/>
  <c r="P53" i="36"/>
  <c r="P77" i="68"/>
  <c r="P78" i="68"/>
  <c r="P57" i="47"/>
  <c r="P93" i="3"/>
  <c r="L58" i="83"/>
  <c r="N70" i="66"/>
  <c r="O70" i="66"/>
  <c r="N71" i="66"/>
  <c r="O71" i="66"/>
  <c r="L70" i="66"/>
  <c r="L71" i="66"/>
  <c r="F70" i="66"/>
  <c r="N20" i="66"/>
  <c r="O20" i="66"/>
  <c r="N21" i="66"/>
  <c r="O21" i="66"/>
  <c r="N31" i="66"/>
  <c r="O31" i="66"/>
  <c r="L20" i="66"/>
  <c r="L21" i="66"/>
  <c r="L31" i="66"/>
  <c r="F20" i="66"/>
  <c r="F21" i="66"/>
  <c r="F31" i="66"/>
  <c r="N50" i="48"/>
  <c r="O50" i="48"/>
  <c r="L50" i="48"/>
  <c r="F50" i="48"/>
  <c r="N31" i="48"/>
  <c r="O31" i="48"/>
  <c r="L31" i="48"/>
  <c r="F31" i="48"/>
  <c r="N57" i="81"/>
  <c r="O57" i="81"/>
  <c r="L57" i="81"/>
  <c r="F57" i="81"/>
  <c r="B61" i="86"/>
  <c r="C61" i="86"/>
  <c r="F54" i="3"/>
  <c r="N54" i="3"/>
  <c r="O54" i="3"/>
  <c r="L54" i="3"/>
  <c r="N84" i="68"/>
  <c r="O84" i="68"/>
  <c r="N85" i="68"/>
  <c r="O85" i="68"/>
  <c r="N86" i="68"/>
  <c r="O86" i="68"/>
  <c r="N87" i="68"/>
  <c r="O87" i="68"/>
  <c r="N88" i="68"/>
  <c r="O88" i="68"/>
  <c r="N89" i="68"/>
  <c r="O89" i="68"/>
  <c r="N90" i="68"/>
  <c r="O90" i="68"/>
  <c r="L84" i="68"/>
  <c r="L85" i="68"/>
  <c r="L86" i="68"/>
  <c r="L87" i="68"/>
  <c r="L88" i="68"/>
  <c r="L89" i="68"/>
  <c r="L90" i="68"/>
  <c r="F81" i="68"/>
  <c r="F84" i="68"/>
  <c r="F85" i="68"/>
  <c r="F86" i="68"/>
  <c r="F87" i="68"/>
  <c r="F88" i="68"/>
  <c r="F89" i="68"/>
  <c r="F90" i="68"/>
  <c r="N68" i="66"/>
  <c r="O68" i="66"/>
  <c r="N69" i="66"/>
  <c r="O69" i="66"/>
  <c r="L68" i="66"/>
  <c r="L69" i="66"/>
  <c r="F68" i="66"/>
  <c r="F69" i="66"/>
  <c r="F71" i="66"/>
  <c r="N16" i="66"/>
  <c r="O16" i="66"/>
  <c r="O17" i="66"/>
  <c r="N18" i="66"/>
  <c r="O18" i="66"/>
  <c r="N19" i="66"/>
  <c r="O19" i="66"/>
  <c r="L16" i="66"/>
  <c r="L18" i="66"/>
  <c r="L19" i="66"/>
  <c r="F16" i="66"/>
  <c r="N60" i="48"/>
  <c r="O60" i="48"/>
  <c r="L60" i="48"/>
  <c r="F60" i="48"/>
  <c r="N52" i="36"/>
  <c r="O52" i="36"/>
  <c r="L52" i="36"/>
  <c r="F52" i="36"/>
  <c r="F52" i="3"/>
  <c r="N52" i="3"/>
  <c r="O52" i="3"/>
  <c r="L52" i="3"/>
  <c r="L94" i="83"/>
  <c r="F93" i="83"/>
  <c r="F94" i="83"/>
  <c r="N75" i="83"/>
  <c r="O75" i="83"/>
  <c r="L75" i="83"/>
  <c r="F75" i="83"/>
  <c r="P20" i="66" l="1"/>
  <c r="P50" i="48"/>
  <c r="P31" i="66"/>
  <c r="P57" i="81"/>
  <c r="P52" i="36"/>
  <c r="P75" i="83"/>
  <c r="P88" i="68"/>
  <c r="P84" i="68"/>
  <c r="P70" i="66"/>
  <c r="P19" i="66"/>
  <c r="P21" i="66"/>
  <c r="P87" i="68"/>
  <c r="P89" i="68"/>
  <c r="P85" i="68"/>
  <c r="P71" i="66"/>
  <c r="P60" i="48"/>
  <c r="P31" i="48"/>
  <c r="P84" i="86"/>
  <c r="P54" i="3"/>
  <c r="P85" i="86"/>
  <c r="P52" i="3"/>
  <c r="P90" i="68"/>
  <c r="P86" i="68"/>
  <c r="P69" i="66"/>
  <c r="P68" i="66"/>
  <c r="P16" i="66"/>
  <c r="P17" i="66"/>
  <c r="N81" i="68" l="1"/>
  <c r="O81" i="68"/>
  <c r="L81" i="68"/>
  <c r="D39" i="68"/>
  <c r="D40" i="68"/>
  <c r="D41" i="68"/>
  <c r="D42" i="68"/>
  <c r="D43" i="68"/>
  <c r="D44" i="68"/>
  <c r="D45" i="68"/>
  <c r="D46" i="68"/>
  <c r="D47" i="68"/>
  <c r="D48" i="68"/>
  <c r="D49" i="68"/>
  <c r="D50" i="68"/>
  <c r="D51" i="68"/>
  <c r="D52" i="68"/>
  <c r="D53" i="68"/>
  <c r="D54" i="68"/>
  <c r="D55" i="68"/>
  <c r="D56" i="68"/>
  <c r="D57" i="68"/>
  <c r="D58" i="68"/>
  <c r="D59" i="68"/>
  <c r="D60" i="68"/>
  <c r="L59" i="68"/>
  <c r="L60" i="68"/>
  <c r="N57" i="68"/>
  <c r="O57" i="68"/>
  <c r="N60" i="68"/>
  <c r="O60" i="68"/>
  <c r="F59" i="68"/>
  <c r="N67" i="66"/>
  <c r="O67" i="66"/>
  <c r="L67" i="66"/>
  <c r="N62" i="66"/>
  <c r="O62" i="66"/>
  <c r="L62" i="66"/>
  <c r="F64" i="66"/>
  <c r="F62" i="66"/>
  <c r="N9" i="66"/>
  <c r="O9" i="66"/>
  <c r="N10" i="66"/>
  <c r="O10" i="66"/>
  <c r="N12" i="66"/>
  <c r="O12" i="66"/>
  <c r="N13" i="66"/>
  <c r="O13" i="66"/>
  <c r="N15" i="66"/>
  <c r="O15" i="66"/>
  <c r="L8" i="66"/>
  <c r="L9" i="66"/>
  <c r="L10" i="66"/>
  <c r="L12" i="66"/>
  <c r="L13" i="66"/>
  <c r="L15" i="66"/>
  <c r="F9" i="66"/>
  <c r="F10" i="66"/>
  <c r="F12" i="66"/>
  <c r="F13" i="66"/>
  <c r="F15" i="66"/>
  <c r="F18" i="66"/>
  <c r="F19" i="66"/>
  <c r="N89" i="48"/>
  <c r="O89" i="48"/>
  <c r="N90" i="48"/>
  <c r="O90" i="48"/>
  <c r="N91" i="48"/>
  <c r="O91" i="48"/>
  <c r="N92" i="48"/>
  <c r="O92" i="48"/>
  <c r="N93" i="48"/>
  <c r="O93" i="48"/>
  <c r="N94" i="48"/>
  <c r="O94" i="48"/>
  <c r="L89" i="48"/>
  <c r="L90" i="48"/>
  <c r="L91" i="48"/>
  <c r="L92" i="48"/>
  <c r="L93" i="48"/>
  <c r="L94" i="48"/>
  <c r="F89" i="48"/>
  <c r="F90" i="48"/>
  <c r="F91" i="48"/>
  <c r="F92" i="48"/>
  <c r="F93" i="48"/>
  <c r="F94" i="48"/>
  <c r="F85" i="48"/>
  <c r="N85" i="48"/>
  <c r="O85" i="48"/>
  <c r="L85" i="48"/>
  <c r="N58" i="48"/>
  <c r="O58" i="48"/>
  <c r="L58" i="48"/>
  <c r="L59" i="48"/>
  <c r="F58" i="48"/>
  <c r="N88" i="47"/>
  <c r="O88" i="47"/>
  <c r="L88" i="47"/>
  <c r="F88" i="47"/>
  <c r="N60" i="46"/>
  <c r="O60" i="46"/>
  <c r="L60" i="46"/>
  <c r="F60" i="46"/>
  <c r="P94" i="48" l="1"/>
  <c r="P90" i="48"/>
  <c r="P58" i="48"/>
  <c r="P60" i="46"/>
  <c r="P81" i="68"/>
  <c r="P67" i="66"/>
  <c r="P62" i="66"/>
  <c r="P15" i="66"/>
  <c r="P12" i="66"/>
  <c r="P13" i="66"/>
  <c r="P10" i="66"/>
  <c r="P93" i="48"/>
  <c r="P89" i="48"/>
  <c r="P85" i="48"/>
  <c r="P92" i="48"/>
  <c r="P88" i="47"/>
  <c r="P9" i="66"/>
  <c r="P91" i="48"/>
  <c r="P60" i="68"/>
  <c r="P57" i="68"/>
  <c r="L22" i="83" l="1"/>
  <c r="N22" i="83"/>
  <c r="O22" i="83"/>
  <c r="F22" i="83"/>
  <c r="J47" i="2"/>
  <c r="I47" i="2"/>
  <c r="D47" i="2"/>
  <c r="C47" i="2"/>
  <c r="J27" i="2"/>
  <c r="I27" i="2"/>
  <c r="D27" i="2"/>
  <c r="C27" i="2"/>
  <c r="J7" i="2"/>
  <c r="I7" i="2"/>
  <c r="N70" i="86"/>
  <c r="O70" i="86"/>
  <c r="F70" i="86"/>
  <c r="L70" i="86"/>
  <c r="G7" i="2" l="1"/>
  <c r="P22" i="83"/>
  <c r="P70" i="86"/>
  <c r="O47" i="2"/>
  <c r="G27" i="2"/>
  <c r="M47" i="2"/>
  <c r="P47" i="2"/>
  <c r="G47" i="2"/>
  <c r="P27" i="2"/>
  <c r="M27" i="2"/>
  <c r="O27" i="2"/>
  <c r="M7" i="2"/>
  <c r="P7" i="2"/>
  <c r="O7" i="2"/>
  <c r="O96" i="86"/>
  <c r="N96" i="86"/>
  <c r="L96" i="86"/>
  <c r="F96" i="86"/>
  <c r="I95" i="86"/>
  <c r="H95" i="86"/>
  <c r="D95" i="86"/>
  <c r="K94" i="86"/>
  <c r="E94" i="86"/>
  <c r="D94" i="86"/>
  <c r="K93" i="86"/>
  <c r="E93" i="86"/>
  <c r="D93" i="86"/>
  <c r="K92" i="86"/>
  <c r="E92" i="86"/>
  <c r="D92" i="86"/>
  <c r="K91" i="86"/>
  <c r="E91" i="86"/>
  <c r="D91" i="86"/>
  <c r="K90" i="86"/>
  <c r="E90" i="86"/>
  <c r="D90" i="86"/>
  <c r="K89" i="86"/>
  <c r="E89" i="86"/>
  <c r="D89" i="86"/>
  <c r="K88" i="86"/>
  <c r="E88" i="86"/>
  <c r="D88" i="86"/>
  <c r="K87" i="86"/>
  <c r="E87" i="86"/>
  <c r="D87" i="86"/>
  <c r="K86" i="86"/>
  <c r="E86" i="86"/>
  <c r="D86" i="86"/>
  <c r="K85" i="86"/>
  <c r="E85" i="86"/>
  <c r="D85" i="86"/>
  <c r="K84" i="86"/>
  <c r="E84" i="86"/>
  <c r="D84" i="86"/>
  <c r="K83" i="86"/>
  <c r="E83" i="86"/>
  <c r="D83" i="86"/>
  <c r="K82" i="86"/>
  <c r="E82" i="86"/>
  <c r="D82" i="86"/>
  <c r="K81" i="86"/>
  <c r="E81" i="86"/>
  <c r="D81" i="86"/>
  <c r="K80" i="86"/>
  <c r="E80" i="86"/>
  <c r="D80" i="86"/>
  <c r="K79" i="86"/>
  <c r="E79" i="86"/>
  <c r="D79" i="86"/>
  <c r="O78" i="86"/>
  <c r="N78" i="86"/>
  <c r="K78" i="86"/>
  <c r="F78" i="86"/>
  <c r="E78" i="86"/>
  <c r="D78" i="86"/>
  <c r="O77" i="86"/>
  <c r="N77" i="86"/>
  <c r="L77" i="86"/>
  <c r="K77" i="86"/>
  <c r="F77" i="86"/>
  <c r="E77" i="86"/>
  <c r="D77" i="86"/>
  <c r="O76" i="86"/>
  <c r="N76" i="86"/>
  <c r="L76" i="86"/>
  <c r="K76" i="86"/>
  <c r="F76" i="86"/>
  <c r="E76" i="86"/>
  <c r="D76" i="86"/>
  <c r="O75" i="86"/>
  <c r="N75" i="86"/>
  <c r="L75" i="86"/>
  <c r="K75" i="86"/>
  <c r="F75" i="86"/>
  <c r="E75" i="86"/>
  <c r="D75" i="86"/>
  <c r="O74" i="86"/>
  <c r="N74" i="86"/>
  <c r="L74" i="86"/>
  <c r="K74" i="86"/>
  <c r="F74" i="86"/>
  <c r="E74" i="86"/>
  <c r="D74" i="86"/>
  <c r="O73" i="86"/>
  <c r="N73" i="86"/>
  <c r="L73" i="86"/>
  <c r="K73" i="86"/>
  <c r="F73" i="86"/>
  <c r="E73" i="86"/>
  <c r="D73" i="86"/>
  <c r="O72" i="86"/>
  <c r="N72" i="86"/>
  <c r="L72" i="86"/>
  <c r="K72" i="86"/>
  <c r="F72" i="86"/>
  <c r="E72" i="86"/>
  <c r="D72" i="86"/>
  <c r="O71" i="86"/>
  <c r="N71" i="86"/>
  <c r="L71" i="86"/>
  <c r="K71" i="86"/>
  <c r="F71" i="86"/>
  <c r="E71" i="86"/>
  <c r="D71" i="86"/>
  <c r="K70" i="86"/>
  <c r="E70" i="86"/>
  <c r="D70" i="86"/>
  <c r="O69" i="86"/>
  <c r="N69" i="86"/>
  <c r="L69" i="86"/>
  <c r="K69" i="86"/>
  <c r="F69" i="86"/>
  <c r="E69" i="86"/>
  <c r="D69" i="86"/>
  <c r="O68" i="86"/>
  <c r="N68" i="86"/>
  <c r="L68" i="86"/>
  <c r="K68" i="86"/>
  <c r="F68" i="86"/>
  <c r="E68" i="86"/>
  <c r="D68" i="86"/>
  <c r="C67" i="86"/>
  <c r="K67" i="86" s="1"/>
  <c r="B67" i="86"/>
  <c r="J67" i="86" s="1"/>
  <c r="F66" i="86"/>
  <c r="L66" i="86" s="1"/>
  <c r="P66" i="86" s="1"/>
  <c r="O62" i="86"/>
  <c r="N62" i="86"/>
  <c r="L62" i="86"/>
  <c r="K62" i="86"/>
  <c r="J62" i="86"/>
  <c r="F62" i="86"/>
  <c r="I61" i="86"/>
  <c r="K61" i="86" s="1"/>
  <c r="H61" i="86"/>
  <c r="J61" i="86" s="1"/>
  <c r="O60" i="86"/>
  <c r="N60" i="86"/>
  <c r="L60" i="86"/>
  <c r="K60" i="86"/>
  <c r="J60" i="86"/>
  <c r="F60" i="86"/>
  <c r="E60" i="86"/>
  <c r="D60" i="86"/>
  <c r="K59" i="86"/>
  <c r="J59" i="86"/>
  <c r="E59" i="86"/>
  <c r="D59" i="86"/>
  <c r="K58" i="86"/>
  <c r="J58" i="86"/>
  <c r="E58" i="86"/>
  <c r="D58" i="86"/>
  <c r="K57" i="86"/>
  <c r="J57" i="86"/>
  <c r="E57" i="86"/>
  <c r="D57" i="86"/>
  <c r="K56" i="86"/>
  <c r="J56" i="86"/>
  <c r="E56" i="86"/>
  <c r="D56" i="86"/>
  <c r="O55" i="86"/>
  <c r="N55" i="86"/>
  <c r="K55" i="86"/>
  <c r="J55" i="86"/>
  <c r="E55" i="86"/>
  <c r="D55" i="86"/>
  <c r="K54" i="86"/>
  <c r="J54" i="86"/>
  <c r="E54" i="86"/>
  <c r="D54" i="86"/>
  <c r="K53" i="86"/>
  <c r="J53" i="86"/>
  <c r="E53" i="86"/>
  <c r="D53" i="86"/>
  <c r="K52" i="86"/>
  <c r="J52" i="86"/>
  <c r="E52" i="86"/>
  <c r="D52" i="86"/>
  <c r="O51" i="86"/>
  <c r="N51" i="86"/>
  <c r="L51" i="86"/>
  <c r="K51" i="86"/>
  <c r="J51" i="86"/>
  <c r="F51" i="86"/>
  <c r="E51" i="86"/>
  <c r="D51" i="86"/>
  <c r="O50" i="86"/>
  <c r="N50" i="86"/>
  <c r="L50" i="86"/>
  <c r="K50" i="86"/>
  <c r="J50" i="86"/>
  <c r="F50" i="86"/>
  <c r="E50" i="86"/>
  <c r="D50" i="86"/>
  <c r="O49" i="86"/>
  <c r="N49" i="86"/>
  <c r="L49" i="86"/>
  <c r="K49" i="86"/>
  <c r="J49" i="86"/>
  <c r="F49" i="86"/>
  <c r="E49" i="86"/>
  <c r="D49" i="86"/>
  <c r="O48" i="86"/>
  <c r="N48" i="86"/>
  <c r="L48" i="86"/>
  <c r="K48" i="86"/>
  <c r="J48" i="86"/>
  <c r="F48" i="86"/>
  <c r="E48" i="86"/>
  <c r="D48" i="86"/>
  <c r="O47" i="86"/>
  <c r="N47" i="86"/>
  <c r="L47" i="86"/>
  <c r="K47" i="86"/>
  <c r="J47" i="86"/>
  <c r="F47" i="86"/>
  <c r="E47" i="86"/>
  <c r="D47" i="86"/>
  <c r="O46" i="86"/>
  <c r="N46" i="86"/>
  <c r="L46" i="86"/>
  <c r="K46" i="86"/>
  <c r="J46" i="86"/>
  <c r="F46" i="86"/>
  <c r="E46" i="86"/>
  <c r="D46" i="86"/>
  <c r="O45" i="86"/>
  <c r="N45" i="86"/>
  <c r="L45" i="86"/>
  <c r="K45" i="86"/>
  <c r="J45" i="86"/>
  <c r="F45" i="86"/>
  <c r="E45" i="86"/>
  <c r="D45" i="86"/>
  <c r="O44" i="86"/>
  <c r="N44" i="86"/>
  <c r="L44" i="86"/>
  <c r="K44" i="86"/>
  <c r="J44" i="86"/>
  <c r="F44" i="86"/>
  <c r="E44" i="86"/>
  <c r="D44" i="86"/>
  <c r="O43" i="86"/>
  <c r="N43" i="86"/>
  <c r="L43" i="86"/>
  <c r="K43" i="86"/>
  <c r="J43" i="86"/>
  <c r="F43" i="86"/>
  <c r="E43" i="86"/>
  <c r="D43" i="86"/>
  <c r="O42" i="86"/>
  <c r="N42" i="86"/>
  <c r="L42" i="86"/>
  <c r="K42" i="86"/>
  <c r="J42" i="86"/>
  <c r="F42" i="86"/>
  <c r="E42" i="86"/>
  <c r="D42" i="86"/>
  <c r="O41" i="86"/>
  <c r="N41" i="86"/>
  <c r="L41" i="86"/>
  <c r="K41" i="86"/>
  <c r="J41" i="86"/>
  <c r="F41" i="86"/>
  <c r="E41" i="86"/>
  <c r="D41" i="86"/>
  <c r="O40" i="86"/>
  <c r="N40" i="86"/>
  <c r="L40" i="86"/>
  <c r="K40" i="86"/>
  <c r="J40" i="86"/>
  <c r="F40" i="86"/>
  <c r="E40" i="86"/>
  <c r="D40" i="86"/>
  <c r="O39" i="86"/>
  <c r="N39" i="86"/>
  <c r="L39" i="86"/>
  <c r="K39" i="86"/>
  <c r="J39" i="86"/>
  <c r="F39" i="86"/>
  <c r="E39" i="86"/>
  <c r="D39" i="86"/>
  <c r="L38" i="86"/>
  <c r="L67" i="86" s="1"/>
  <c r="F38" i="86"/>
  <c r="F67" i="86" s="1"/>
  <c r="C38" i="86"/>
  <c r="O38" i="86" s="1"/>
  <c r="B38" i="86"/>
  <c r="N38" i="86" s="1"/>
  <c r="F37" i="86"/>
  <c r="P37" i="86" s="1"/>
  <c r="B37" i="86"/>
  <c r="B66" i="86" s="1"/>
  <c r="O33" i="86"/>
  <c r="N33" i="86"/>
  <c r="L33" i="86"/>
  <c r="F33" i="86"/>
  <c r="I32" i="86"/>
  <c r="H32" i="86"/>
  <c r="J32" i="86" s="1"/>
  <c r="C32" i="86"/>
  <c r="E32" i="86" s="1"/>
  <c r="B32" i="86"/>
  <c r="O31" i="86"/>
  <c r="N31" i="86"/>
  <c r="L31" i="86"/>
  <c r="K31" i="86"/>
  <c r="F31" i="86"/>
  <c r="E31" i="86"/>
  <c r="D31" i="86"/>
  <c r="K30" i="86"/>
  <c r="E30" i="86"/>
  <c r="D30" i="86"/>
  <c r="O29" i="86"/>
  <c r="N29" i="86"/>
  <c r="L29" i="86"/>
  <c r="K29" i="86"/>
  <c r="F29" i="86"/>
  <c r="E29" i="86"/>
  <c r="D29" i="86"/>
  <c r="O28" i="86"/>
  <c r="N28" i="86"/>
  <c r="L28" i="86"/>
  <c r="K28" i="86"/>
  <c r="F28" i="86"/>
  <c r="E28" i="86"/>
  <c r="D28" i="86"/>
  <c r="O27" i="86"/>
  <c r="N27" i="86"/>
  <c r="L27" i="86"/>
  <c r="K27" i="86"/>
  <c r="F27" i="86"/>
  <c r="E27" i="86"/>
  <c r="D27" i="86"/>
  <c r="O26" i="86"/>
  <c r="N26" i="86"/>
  <c r="L26" i="86"/>
  <c r="K26" i="86"/>
  <c r="F26" i="86"/>
  <c r="E26" i="86"/>
  <c r="D26" i="86"/>
  <c r="O25" i="86"/>
  <c r="N25" i="86"/>
  <c r="L25" i="86"/>
  <c r="K25" i="86"/>
  <c r="F25" i="86"/>
  <c r="E25" i="86"/>
  <c r="D25" i="86"/>
  <c r="O24" i="86"/>
  <c r="N24" i="86"/>
  <c r="L24" i="86"/>
  <c r="K24" i="86"/>
  <c r="F24" i="86"/>
  <c r="E24" i="86"/>
  <c r="D24" i="86"/>
  <c r="O23" i="86"/>
  <c r="N23" i="86"/>
  <c r="L23" i="86"/>
  <c r="K23" i="86"/>
  <c r="F23" i="86"/>
  <c r="E23" i="86"/>
  <c r="D23" i="86"/>
  <c r="O22" i="86"/>
  <c r="N22" i="86"/>
  <c r="L22" i="86"/>
  <c r="K22" i="86"/>
  <c r="F22" i="86"/>
  <c r="E22" i="86"/>
  <c r="D22" i="86"/>
  <c r="O21" i="86"/>
  <c r="N21" i="86"/>
  <c r="L21" i="86"/>
  <c r="K21" i="86"/>
  <c r="F21" i="86"/>
  <c r="E21" i="86"/>
  <c r="D21" i="86"/>
  <c r="O20" i="86"/>
  <c r="N20" i="86"/>
  <c r="L20" i="86"/>
  <c r="K20" i="86"/>
  <c r="F20" i="86"/>
  <c r="E20" i="86"/>
  <c r="D20" i="86"/>
  <c r="O19" i="86"/>
  <c r="N19" i="86"/>
  <c r="L19" i="86"/>
  <c r="K19" i="86"/>
  <c r="F19" i="86"/>
  <c r="E19" i="86"/>
  <c r="D19" i="86"/>
  <c r="O18" i="86"/>
  <c r="N18" i="86"/>
  <c r="L18" i="86"/>
  <c r="K18" i="86"/>
  <c r="F18" i="86"/>
  <c r="E18" i="86"/>
  <c r="D18" i="86"/>
  <c r="O17" i="86"/>
  <c r="N17" i="86"/>
  <c r="L17" i="86"/>
  <c r="K17" i="86"/>
  <c r="F17" i="86"/>
  <c r="E17" i="86"/>
  <c r="D17" i="86"/>
  <c r="O16" i="86"/>
  <c r="N16" i="86"/>
  <c r="L16" i="86"/>
  <c r="K16" i="86"/>
  <c r="F16" i="86"/>
  <c r="E16" i="86"/>
  <c r="D16" i="86"/>
  <c r="O15" i="86"/>
  <c r="N15" i="86"/>
  <c r="L15" i="86"/>
  <c r="K15" i="86"/>
  <c r="F15" i="86"/>
  <c r="E15" i="86"/>
  <c r="D15" i="86"/>
  <c r="O14" i="86"/>
  <c r="N14" i="86"/>
  <c r="L14" i="86"/>
  <c r="K14" i="86"/>
  <c r="F14" i="86"/>
  <c r="E14" i="86"/>
  <c r="D14" i="86"/>
  <c r="O13" i="86"/>
  <c r="N13" i="86"/>
  <c r="L13" i="86"/>
  <c r="K13" i="86"/>
  <c r="F13" i="86"/>
  <c r="E13" i="86"/>
  <c r="D13" i="86"/>
  <c r="O12" i="86"/>
  <c r="N12" i="86"/>
  <c r="L12" i="86"/>
  <c r="K12" i="86"/>
  <c r="F12" i="86"/>
  <c r="E12" i="86"/>
  <c r="D12" i="86"/>
  <c r="O11" i="86"/>
  <c r="N11" i="86"/>
  <c r="L11" i="86"/>
  <c r="K11" i="86"/>
  <c r="F11" i="86"/>
  <c r="E11" i="86"/>
  <c r="D11" i="86"/>
  <c r="O10" i="86"/>
  <c r="N10" i="86"/>
  <c r="L10" i="86"/>
  <c r="K10" i="86"/>
  <c r="F10" i="86"/>
  <c r="E10" i="86"/>
  <c r="D10" i="86"/>
  <c r="O9" i="86"/>
  <c r="N9" i="86"/>
  <c r="L9" i="86"/>
  <c r="K9" i="86"/>
  <c r="F9" i="86"/>
  <c r="E9" i="86"/>
  <c r="D9" i="86"/>
  <c r="O8" i="86"/>
  <c r="N8" i="86"/>
  <c r="L8" i="86"/>
  <c r="K8" i="86"/>
  <c r="F8" i="86"/>
  <c r="E8" i="86"/>
  <c r="D8" i="86"/>
  <c r="O7" i="86"/>
  <c r="N7" i="86"/>
  <c r="L7" i="86"/>
  <c r="K7" i="86"/>
  <c r="F7" i="86"/>
  <c r="E7" i="86"/>
  <c r="D7" i="86"/>
  <c r="O6" i="86"/>
  <c r="N6" i="86"/>
  <c r="K6" i="86"/>
  <c r="J6" i="86"/>
  <c r="I6" i="86"/>
  <c r="H6" i="86"/>
  <c r="E6" i="86"/>
  <c r="D6" i="86"/>
  <c r="N5" i="86"/>
  <c r="L5" i="86"/>
  <c r="P5" i="86" s="1"/>
  <c r="J5" i="86"/>
  <c r="H5" i="86"/>
  <c r="D5" i="86"/>
  <c r="L18" i="85"/>
  <c r="K18" i="85"/>
  <c r="M18" i="85" s="1"/>
  <c r="F18" i="85"/>
  <c r="E18" i="85"/>
  <c r="G18" i="85" s="1"/>
  <c r="L17" i="85"/>
  <c r="N17" i="85" s="1"/>
  <c r="K17" i="85"/>
  <c r="M17" i="85" s="1"/>
  <c r="F17" i="85"/>
  <c r="H17" i="85" s="1"/>
  <c r="E17" i="85"/>
  <c r="L16" i="85"/>
  <c r="N16" i="85" s="1"/>
  <c r="K16" i="85"/>
  <c r="F16" i="85"/>
  <c r="E16" i="85"/>
  <c r="G16" i="85" s="1"/>
  <c r="R15" i="85"/>
  <c r="Q15" i="85"/>
  <c r="O15" i="85"/>
  <c r="I15" i="85"/>
  <c r="R14" i="85"/>
  <c r="Q14" i="85"/>
  <c r="O14" i="85"/>
  <c r="N14" i="85"/>
  <c r="M14" i="85"/>
  <c r="I14" i="85"/>
  <c r="H14" i="85"/>
  <c r="G14" i="85"/>
  <c r="R13" i="85"/>
  <c r="Q13" i="85"/>
  <c r="O13" i="85"/>
  <c r="N13" i="85"/>
  <c r="M13" i="85"/>
  <c r="I13" i="85"/>
  <c r="H13" i="85"/>
  <c r="G13" i="85"/>
  <c r="R12" i="85"/>
  <c r="Q12" i="85"/>
  <c r="O12" i="85"/>
  <c r="N12" i="85"/>
  <c r="M12" i="85"/>
  <c r="I12" i="85"/>
  <c r="H12" i="85"/>
  <c r="G12" i="85"/>
  <c r="R11" i="85"/>
  <c r="Q11" i="85"/>
  <c r="O11" i="85"/>
  <c r="N11" i="85"/>
  <c r="M11" i="85"/>
  <c r="I11" i="85"/>
  <c r="H11" i="85"/>
  <c r="G11" i="85"/>
  <c r="R10" i="85"/>
  <c r="Q10" i="85"/>
  <c r="O10" i="85"/>
  <c r="N10" i="85"/>
  <c r="M10" i="85"/>
  <c r="I10" i="85"/>
  <c r="H10" i="85"/>
  <c r="G10" i="85"/>
  <c r="R9" i="85"/>
  <c r="Q9" i="85"/>
  <c r="O9" i="85"/>
  <c r="N9" i="85"/>
  <c r="M9" i="85"/>
  <c r="I9" i="85"/>
  <c r="H9" i="85"/>
  <c r="G9" i="85"/>
  <c r="R8" i="85"/>
  <c r="Q8" i="85"/>
  <c r="O8" i="85"/>
  <c r="N8" i="85"/>
  <c r="M8" i="85"/>
  <c r="I8" i="85"/>
  <c r="H8" i="85"/>
  <c r="G8" i="85"/>
  <c r="R7" i="85"/>
  <c r="Q7" i="85"/>
  <c r="O7" i="85"/>
  <c r="N7" i="85"/>
  <c r="M7" i="85"/>
  <c r="I7" i="85"/>
  <c r="H7" i="85"/>
  <c r="G7" i="85"/>
  <c r="G15" i="85" s="1"/>
  <c r="R6" i="85"/>
  <c r="Q6" i="85"/>
  <c r="L6" i="85"/>
  <c r="K6" i="85"/>
  <c r="H6" i="85"/>
  <c r="N6" i="85" s="1"/>
  <c r="G6" i="85"/>
  <c r="M6" i="85" s="1"/>
  <c r="Q5" i="85"/>
  <c r="O5" i="85"/>
  <c r="S5" i="85" s="1"/>
  <c r="M5" i="85"/>
  <c r="K5" i="85"/>
  <c r="G5" i="85"/>
  <c r="L95" i="86" l="1"/>
  <c r="H15" i="85"/>
  <c r="N15" i="85"/>
  <c r="L37" i="86"/>
  <c r="H38" i="86"/>
  <c r="O18" i="85"/>
  <c r="Q47" i="2"/>
  <c r="L32" i="86"/>
  <c r="M15" i="85"/>
  <c r="Q27" i="2"/>
  <c r="I38" i="86"/>
  <c r="S15" i="85"/>
  <c r="O16" i="85"/>
  <c r="I16" i="85"/>
  <c r="S11" i="85"/>
  <c r="S13" i="85"/>
  <c r="Q7" i="2"/>
  <c r="P68" i="86"/>
  <c r="P77" i="86"/>
  <c r="P11" i="86"/>
  <c r="P96" i="86"/>
  <c r="P81" i="86"/>
  <c r="P86" i="86"/>
  <c r="P78" i="86"/>
  <c r="P80" i="86"/>
  <c r="P69" i="86"/>
  <c r="P60" i="86"/>
  <c r="P47" i="86"/>
  <c r="F61" i="86"/>
  <c r="P40" i="86"/>
  <c r="P22" i="86"/>
  <c r="P14" i="86"/>
  <c r="P27" i="86"/>
  <c r="P12" i="86"/>
  <c r="P25" i="86"/>
  <c r="P23" i="86"/>
  <c r="O32" i="86"/>
  <c r="P19" i="86"/>
  <c r="Q16" i="85"/>
  <c r="P72" i="86"/>
  <c r="P76" i="86"/>
  <c r="P73" i="86"/>
  <c r="P74" i="86"/>
  <c r="P75" i="86"/>
  <c r="F95" i="86"/>
  <c r="N95" i="86"/>
  <c r="P83" i="86"/>
  <c r="O95" i="86"/>
  <c r="P71" i="86"/>
  <c r="P62" i="86"/>
  <c r="P39" i="86"/>
  <c r="P41" i="86"/>
  <c r="P42" i="86"/>
  <c r="P43" i="86"/>
  <c r="P44" i="86"/>
  <c r="N61" i="86"/>
  <c r="P48" i="86"/>
  <c r="P55" i="86"/>
  <c r="P49" i="86"/>
  <c r="P50" i="86"/>
  <c r="P51" i="86"/>
  <c r="O61" i="86"/>
  <c r="P45" i="86"/>
  <c r="P46" i="86"/>
  <c r="P33" i="86"/>
  <c r="P20" i="86"/>
  <c r="P21" i="86"/>
  <c r="P17" i="86"/>
  <c r="J33" i="86"/>
  <c r="N32" i="86"/>
  <c r="P15" i="86"/>
  <c r="P8" i="86"/>
  <c r="P10" i="86"/>
  <c r="P31" i="86"/>
  <c r="P28" i="86"/>
  <c r="P29" i="86"/>
  <c r="P7" i="86"/>
  <c r="P9" i="86"/>
  <c r="P13" i="86"/>
  <c r="P16" i="86"/>
  <c r="P18" i="86"/>
  <c r="E33" i="86"/>
  <c r="P24" i="86"/>
  <c r="P26" i="86"/>
  <c r="S8" i="85"/>
  <c r="S14" i="85"/>
  <c r="R18" i="85"/>
  <c r="S9" i="85"/>
  <c r="Q17" i="85"/>
  <c r="N18" i="85"/>
  <c r="S12" i="85"/>
  <c r="S10" i="85"/>
  <c r="Q18" i="85"/>
  <c r="I17" i="85"/>
  <c r="S7" i="85"/>
  <c r="N66" i="86"/>
  <c r="D66" i="86"/>
  <c r="J66" i="86"/>
  <c r="H66" i="86"/>
  <c r="D96" i="86"/>
  <c r="F32" i="86"/>
  <c r="N37" i="86"/>
  <c r="D67" i="86"/>
  <c r="N67" i="86"/>
  <c r="J95" i="86"/>
  <c r="J96" i="86" s="1"/>
  <c r="J38" i="86"/>
  <c r="L61" i="86"/>
  <c r="E67" i="86"/>
  <c r="O67" i="86"/>
  <c r="K95" i="86"/>
  <c r="K96" i="86" s="1"/>
  <c r="K38" i="86"/>
  <c r="D61" i="86"/>
  <c r="D62" i="86" s="1"/>
  <c r="D37" i="86"/>
  <c r="E61" i="86"/>
  <c r="E62" i="86" s="1"/>
  <c r="H67" i="86"/>
  <c r="K32" i="86"/>
  <c r="K33" i="86" s="1"/>
  <c r="D38" i="86"/>
  <c r="I67" i="86"/>
  <c r="E95" i="86"/>
  <c r="E96" i="86" s="1"/>
  <c r="H37" i="86"/>
  <c r="E38" i="86"/>
  <c r="D32" i="86"/>
  <c r="D33" i="86" s="1"/>
  <c r="J37" i="86"/>
  <c r="O17" i="85"/>
  <c r="I18" i="85"/>
  <c r="M16" i="85"/>
  <c r="G17" i="85"/>
  <c r="H16" i="85"/>
  <c r="R17" i="85"/>
  <c r="R16" i="85"/>
  <c r="H18" i="85"/>
  <c r="S18" i="85" l="1"/>
  <c r="S16" i="85"/>
  <c r="S17" i="85"/>
  <c r="P95" i="86"/>
  <c r="P32" i="86"/>
  <c r="P61" i="86"/>
  <c r="F60" i="68" l="1"/>
  <c r="N46" i="66"/>
  <c r="O46" i="66"/>
  <c r="N47" i="66"/>
  <c r="O47" i="66"/>
  <c r="L46" i="66"/>
  <c r="L47" i="66"/>
  <c r="F46" i="66"/>
  <c r="F47" i="66"/>
  <c r="B55" i="66"/>
  <c r="C55" i="66"/>
  <c r="N79" i="48"/>
  <c r="O79" i="48"/>
  <c r="N80" i="48"/>
  <c r="O80" i="48"/>
  <c r="N81" i="48"/>
  <c r="O81" i="48"/>
  <c r="N82" i="48"/>
  <c r="O82" i="48"/>
  <c r="N83" i="48"/>
  <c r="O83" i="48"/>
  <c r="L79" i="48"/>
  <c r="L80" i="48"/>
  <c r="F79" i="48"/>
  <c r="F83" i="48"/>
  <c r="L83" i="48"/>
  <c r="F88" i="48"/>
  <c r="J68" i="48"/>
  <c r="J69" i="48"/>
  <c r="J70" i="48"/>
  <c r="J71" i="48"/>
  <c r="J72" i="48"/>
  <c r="J73" i="48"/>
  <c r="J74" i="48"/>
  <c r="J75" i="48"/>
  <c r="J76" i="48"/>
  <c r="J77" i="48"/>
  <c r="J78" i="48"/>
  <c r="J79" i="48"/>
  <c r="J80" i="48"/>
  <c r="J81" i="48"/>
  <c r="J82" i="48"/>
  <c r="J83" i="48"/>
  <c r="J84" i="48"/>
  <c r="J85" i="48"/>
  <c r="J86" i="48"/>
  <c r="J87" i="48"/>
  <c r="J88" i="48"/>
  <c r="J89" i="48"/>
  <c r="J90" i="48"/>
  <c r="J91" i="48"/>
  <c r="J92" i="48"/>
  <c r="J93" i="48"/>
  <c r="J94" i="48"/>
  <c r="L29" i="48"/>
  <c r="N29" i="48"/>
  <c r="O29" i="48"/>
  <c r="L30" i="48"/>
  <c r="N30" i="48"/>
  <c r="O30" i="48"/>
  <c r="F29" i="48"/>
  <c r="N84" i="47"/>
  <c r="O84" i="47"/>
  <c r="L84" i="47"/>
  <c r="F84" i="47"/>
  <c r="N73" i="47"/>
  <c r="O73" i="47"/>
  <c r="L73" i="47"/>
  <c r="F73" i="47"/>
  <c r="N49" i="47"/>
  <c r="O49" i="47"/>
  <c r="L49" i="47"/>
  <c r="N60" i="47"/>
  <c r="P60" i="47" s="1"/>
  <c r="F49" i="47"/>
  <c r="N87" i="83"/>
  <c r="O87" i="83"/>
  <c r="N88" i="83"/>
  <c r="O88" i="83"/>
  <c r="N89" i="83"/>
  <c r="O89" i="83"/>
  <c r="N90" i="83"/>
  <c r="O90" i="83"/>
  <c r="N91" i="83"/>
  <c r="O91" i="83"/>
  <c r="L88" i="83"/>
  <c r="L89" i="83"/>
  <c r="L90" i="83"/>
  <c r="L91" i="83"/>
  <c r="F88" i="83"/>
  <c r="F89" i="83"/>
  <c r="F90" i="83"/>
  <c r="F91" i="83"/>
  <c r="N88" i="46"/>
  <c r="O88" i="46"/>
  <c r="N89" i="46"/>
  <c r="O89" i="46"/>
  <c r="N90" i="46"/>
  <c r="O90" i="46"/>
  <c r="N91" i="46"/>
  <c r="O91" i="46"/>
  <c r="N92" i="46"/>
  <c r="O92" i="46"/>
  <c r="N93" i="46"/>
  <c r="O93" i="46"/>
  <c r="L88" i="46"/>
  <c r="L89" i="46"/>
  <c r="L90" i="46"/>
  <c r="L91" i="46"/>
  <c r="L92" i="46"/>
  <c r="F88" i="46"/>
  <c r="F89" i="46"/>
  <c r="F90" i="46"/>
  <c r="F91" i="46"/>
  <c r="F92" i="46"/>
  <c r="F93" i="46"/>
  <c r="L94" i="81"/>
  <c r="N94" i="81"/>
  <c r="O94" i="81"/>
  <c r="N87" i="81"/>
  <c r="N88" i="81"/>
  <c r="L86" i="81"/>
  <c r="L87" i="81"/>
  <c r="F87" i="81"/>
  <c r="F94" i="81"/>
  <c r="N87" i="36"/>
  <c r="O87" i="36"/>
  <c r="L87" i="36"/>
  <c r="F87" i="36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15" i="3"/>
  <c r="E15" i="3"/>
  <c r="D16" i="3"/>
  <c r="E16" i="3"/>
  <c r="D17" i="3"/>
  <c r="E17" i="3"/>
  <c r="D18" i="3"/>
  <c r="E18" i="3"/>
  <c r="D19" i="3"/>
  <c r="E19" i="3"/>
  <c r="D20" i="3"/>
  <c r="E20" i="3"/>
  <c r="D21" i="3"/>
  <c r="E21" i="3"/>
  <c r="D22" i="3"/>
  <c r="E22" i="3"/>
  <c r="D23" i="3"/>
  <c r="E23" i="3"/>
  <c r="D24" i="3"/>
  <c r="E24" i="3"/>
  <c r="D25" i="3"/>
  <c r="E25" i="3"/>
  <c r="D26" i="3"/>
  <c r="E26" i="3"/>
  <c r="D27" i="3"/>
  <c r="E27" i="3"/>
  <c r="D28" i="3"/>
  <c r="E28" i="3"/>
  <c r="D29" i="3"/>
  <c r="E29" i="3"/>
  <c r="D30" i="3"/>
  <c r="E30" i="3"/>
  <c r="D31" i="3"/>
  <c r="E31" i="3"/>
  <c r="O96" i="83"/>
  <c r="N96" i="83"/>
  <c r="L96" i="83"/>
  <c r="K96" i="83"/>
  <c r="J96" i="83"/>
  <c r="F96" i="83"/>
  <c r="I95" i="83"/>
  <c r="K95" i="83" s="1"/>
  <c r="H95" i="83"/>
  <c r="C95" i="83"/>
  <c r="E95" i="83" s="1"/>
  <c r="B95" i="83"/>
  <c r="K94" i="83"/>
  <c r="J94" i="83"/>
  <c r="E94" i="83"/>
  <c r="D94" i="83"/>
  <c r="K93" i="83"/>
  <c r="J93" i="83"/>
  <c r="E93" i="83"/>
  <c r="D93" i="83"/>
  <c r="K92" i="83"/>
  <c r="J92" i="83"/>
  <c r="E92" i="83"/>
  <c r="D92" i="83"/>
  <c r="K91" i="83"/>
  <c r="J91" i="83"/>
  <c r="E91" i="83"/>
  <c r="D91" i="83"/>
  <c r="K90" i="83"/>
  <c r="J90" i="83"/>
  <c r="E90" i="83"/>
  <c r="D90" i="83"/>
  <c r="K89" i="83"/>
  <c r="J89" i="83"/>
  <c r="E89" i="83"/>
  <c r="D89" i="83"/>
  <c r="K88" i="83"/>
  <c r="J88" i="83"/>
  <c r="E88" i="83"/>
  <c r="D88" i="83"/>
  <c r="L87" i="83"/>
  <c r="K87" i="83"/>
  <c r="J87" i="83"/>
  <c r="F87" i="83"/>
  <c r="E87" i="83"/>
  <c r="D87" i="83"/>
  <c r="O86" i="83"/>
  <c r="N86" i="83"/>
  <c r="L86" i="83"/>
  <c r="K86" i="83"/>
  <c r="J86" i="83"/>
  <c r="F86" i="83"/>
  <c r="E86" i="83"/>
  <c r="D86" i="83"/>
  <c r="O85" i="83"/>
  <c r="N85" i="83"/>
  <c r="L85" i="83"/>
  <c r="K85" i="83"/>
  <c r="J85" i="83"/>
  <c r="F85" i="83"/>
  <c r="E85" i="83"/>
  <c r="D85" i="83"/>
  <c r="O84" i="83"/>
  <c r="N84" i="83"/>
  <c r="L84" i="83"/>
  <c r="K84" i="83"/>
  <c r="J84" i="83"/>
  <c r="F84" i="83"/>
  <c r="E84" i="83"/>
  <c r="D84" i="83"/>
  <c r="O83" i="83"/>
  <c r="N83" i="83"/>
  <c r="L83" i="83"/>
  <c r="K83" i="83"/>
  <c r="J83" i="83"/>
  <c r="F83" i="83"/>
  <c r="E83" i="83"/>
  <c r="D83" i="83"/>
  <c r="O82" i="83"/>
  <c r="N82" i="83"/>
  <c r="L82" i="83"/>
  <c r="K82" i="83"/>
  <c r="J82" i="83"/>
  <c r="F82" i="83"/>
  <c r="E82" i="83"/>
  <c r="D82" i="83"/>
  <c r="O81" i="83"/>
  <c r="N81" i="83"/>
  <c r="L81" i="83"/>
  <c r="K81" i="83"/>
  <c r="J81" i="83"/>
  <c r="F81" i="83"/>
  <c r="E81" i="83"/>
  <c r="D81" i="83"/>
  <c r="O80" i="83"/>
  <c r="N80" i="83"/>
  <c r="L80" i="83"/>
  <c r="K80" i="83"/>
  <c r="J80" i="83"/>
  <c r="F80" i="83"/>
  <c r="E80" i="83"/>
  <c r="D80" i="83"/>
  <c r="O79" i="83"/>
  <c r="N79" i="83"/>
  <c r="L79" i="83"/>
  <c r="K79" i="83"/>
  <c r="J79" i="83"/>
  <c r="F79" i="83"/>
  <c r="E79" i="83"/>
  <c r="D79" i="83"/>
  <c r="O78" i="83"/>
  <c r="N78" i="83"/>
  <c r="L78" i="83"/>
  <c r="K78" i="83"/>
  <c r="J78" i="83"/>
  <c r="F78" i="83"/>
  <c r="E78" i="83"/>
  <c r="D78" i="83"/>
  <c r="O77" i="83"/>
  <c r="N77" i="83"/>
  <c r="L77" i="83"/>
  <c r="K77" i="83"/>
  <c r="J77" i="83"/>
  <c r="F77" i="83"/>
  <c r="E77" i="83"/>
  <c r="D77" i="83"/>
  <c r="O76" i="83"/>
  <c r="N76" i="83"/>
  <c r="L76" i="83"/>
  <c r="K76" i="83"/>
  <c r="J76" i="83"/>
  <c r="F76" i="83"/>
  <c r="E76" i="83"/>
  <c r="D76" i="83"/>
  <c r="K75" i="83"/>
  <c r="J75" i="83"/>
  <c r="E75" i="83"/>
  <c r="D75" i="83"/>
  <c r="O74" i="83"/>
  <c r="N74" i="83"/>
  <c r="L74" i="83"/>
  <c r="K74" i="83"/>
  <c r="J74" i="83"/>
  <c r="F74" i="83"/>
  <c r="E74" i="83"/>
  <c r="D74" i="83"/>
  <c r="O73" i="83"/>
  <c r="N73" i="83"/>
  <c r="L73" i="83"/>
  <c r="K73" i="83"/>
  <c r="J73" i="83"/>
  <c r="F73" i="83"/>
  <c r="E73" i="83"/>
  <c r="D73" i="83"/>
  <c r="O72" i="83"/>
  <c r="N72" i="83"/>
  <c r="L72" i="83"/>
  <c r="K72" i="83"/>
  <c r="J72" i="83"/>
  <c r="F72" i="83"/>
  <c r="E72" i="83"/>
  <c r="D72" i="83"/>
  <c r="O71" i="83"/>
  <c r="N71" i="83"/>
  <c r="L71" i="83"/>
  <c r="K71" i="83"/>
  <c r="J71" i="83"/>
  <c r="F71" i="83"/>
  <c r="E71" i="83"/>
  <c r="D71" i="83"/>
  <c r="O70" i="83"/>
  <c r="N70" i="83"/>
  <c r="L70" i="83"/>
  <c r="K70" i="83"/>
  <c r="J70" i="83"/>
  <c r="F70" i="83"/>
  <c r="E70" i="83"/>
  <c r="D70" i="83"/>
  <c r="O69" i="83"/>
  <c r="N69" i="83"/>
  <c r="L69" i="83"/>
  <c r="K69" i="83"/>
  <c r="J69" i="83"/>
  <c r="F69" i="83"/>
  <c r="E69" i="83"/>
  <c r="D69" i="83"/>
  <c r="O68" i="83"/>
  <c r="N68" i="83"/>
  <c r="L68" i="83"/>
  <c r="K68" i="83"/>
  <c r="J68" i="83"/>
  <c r="F68" i="83"/>
  <c r="E68" i="83"/>
  <c r="D68" i="83"/>
  <c r="N66" i="83"/>
  <c r="J66" i="83"/>
  <c r="H66" i="83"/>
  <c r="D66" i="83"/>
  <c r="B66" i="83"/>
  <c r="O62" i="83"/>
  <c r="N62" i="83"/>
  <c r="L62" i="83"/>
  <c r="F62" i="83"/>
  <c r="K61" i="83"/>
  <c r="J61" i="83"/>
  <c r="E60" i="83"/>
  <c r="D60" i="83"/>
  <c r="K58" i="83"/>
  <c r="E58" i="83"/>
  <c r="D58" i="83"/>
  <c r="K57" i="83"/>
  <c r="E57" i="83"/>
  <c r="D57" i="83"/>
  <c r="K56" i="83"/>
  <c r="E56" i="83"/>
  <c r="D56" i="83"/>
  <c r="K55" i="83"/>
  <c r="E55" i="83"/>
  <c r="D55" i="83"/>
  <c r="O54" i="83"/>
  <c r="N54" i="83"/>
  <c r="L54" i="83"/>
  <c r="K54" i="83"/>
  <c r="F54" i="83"/>
  <c r="E54" i="83"/>
  <c r="D54" i="83"/>
  <c r="O53" i="83"/>
  <c r="N53" i="83"/>
  <c r="L53" i="83"/>
  <c r="K53" i="83"/>
  <c r="F53" i="83"/>
  <c r="E53" i="83"/>
  <c r="D53" i="83"/>
  <c r="O52" i="83"/>
  <c r="N52" i="83"/>
  <c r="L52" i="83"/>
  <c r="K52" i="83"/>
  <c r="F52" i="83"/>
  <c r="E52" i="83"/>
  <c r="D52" i="83"/>
  <c r="O51" i="83"/>
  <c r="N51" i="83"/>
  <c r="L51" i="83"/>
  <c r="K51" i="83"/>
  <c r="F51" i="83"/>
  <c r="E51" i="83"/>
  <c r="D51" i="83"/>
  <c r="O50" i="83"/>
  <c r="N50" i="83"/>
  <c r="L50" i="83"/>
  <c r="K50" i="83"/>
  <c r="F50" i="83"/>
  <c r="E50" i="83"/>
  <c r="D50" i="83"/>
  <c r="O49" i="83"/>
  <c r="N49" i="83"/>
  <c r="L49" i="83"/>
  <c r="K49" i="83"/>
  <c r="F49" i="83"/>
  <c r="E49" i="83"/>
  <c r="D49" i="83"/>
  <c r="O48" i="83"/>
  <c r="N48" i="83"/>
  <c r="L48" i="83"/>
  <c r="K48" i="83"/>
  <c r="F48" i="83"/>
  <c r="E48" i="83"/>
  <c r="D48" i="83"/>
  <c r="O47" i="83"/>
  <c r="N47" i="83"/>
  <c r="L47" i="83"/>
  <c r="K47" i="83"/>
  <c r="F47" i="83"/>
  <c r="E47" i="83"/>
  <c r="D47" i="83"/>
  <c r="O46" i="83"/>
  <c r="N46" i="83"/>
  <c r="L46" i="83"/>
  <c r="K46" i="83"/>
  <c r="F46" i="83"/>
  <c r="E46" i="83"/>
  <c r="D46" i="83"/>
  <c r="O45" i="83"/>
  <c r="N45" i="83"/>
  <c r="L45" i="83"/>
  <c r="K45" i="83"/>
  <c r="F45" i="83"/>
  <c r="E45" i="83"/>
  <c r="D45" i="83"/>
  <c r="O44" i="83"/>
  <c r="N44" i="83"/>
  <c r="L44" i="83"/>
  <c r="K44" i="83"/>
  <c r="F44" i="83"/>
  <c r="E44" i="83"/>
  <c r="D44" i="83"/>
  <c r="O43" i="83"/>
  <c r="N43" i="83"/>
  <c r="L43" i="83"/>
  <c r="K43" i="83"/>
  <c r="F43" i="83"/>
  <c r="E43" i="83"/>
  <c r="D43" i="83"/>
  <c r="O42" i="83"/>
  <c r="N42" i="83"/>
  <c r="L42" i="83"/>
  <c r="K42" i="83"/>
  <c r="F42" i="83"/>
  <c r="E42" i="83"/>
  <c r="D42" i="83"/>
  <c r="O41" i="83"/>
  <c r="N41" i="83"/>
  <c r="L41" i="83"/>
  <c r="K41" i="83"/>
  <c r="F41" i="83"/>
  <c r="E41" i="83"/>
  <c r="D41" i="83"/>
  <c r="O40" i="83"/>
  <c r="N40" i="83"/>
  <c r="L40" i="83"/>
  <c r="K40" i="83"/>
  <c r="F40" i="83"/>
  <c r="E40" i="83"/>
  <c r="D40" i="83"/>
  <c r="O39" i="83"/>
  <c r="N39" i="83"/>
  <c r="L39" i="83"/>
  <c r="K39" i="83"/>
  <c r="F39" i="83"/>
  <c r="E39" i="83"/>
  <c r="D39" i="83"/>
  <c r="N37" i="83"/>
  <c r="J37" i="83"/>
  <c r="H37" i="83"/>
  <c r="F37" i="83"/>
  <c r="F66" i="83" s="1"/>
  <c r="D37" i="83"/>
  <c r="B37" i="83"/>
  <c r="O33" i="83"/>
  <c r="N33" i="83"/>
  <c r="L33" i="83"/>
  <c r="F33" i="83"/>
  <c r="I32" i="83"/>
  <c r="H32" i="83"/>
  <c r="J32" i="83" s="1"/>
  <c r="C32" i="83"/>
  <c r="B32" i="83"/>
  <c r="D32" i="83" s="1"/>
  <c r="O31" i="83"/>
  <c r="N31" i="83"/>
  <c r="L31" i="83"/>
  <c r="K31" i="83"/>
  <c r="F31" i="83"/>
  <c r="E31" i="83"/>
  <c r="D31" i="83"/>
  <c r="O30" i="83"/>
  <c r="N30" i="83"/>
  <c r="L30" i="83"/>
  <c r="K30" i="83"/>
  <c r="F30" i="83"/>
  <c r="E30" i="83"/>
  <c r="D30" i="83"/>
  <c r="O29" i="83"/>
  <c r="N29" i="83"/>
  <c r="L29" i="83"/>
  <c r="K29" i="83"/>
  <c r="F29" i="83"/>
  <c r="E29" i="83"/>
  <c r="D29" i="83"/>
  <c r="O28" i="83"/>
  <c r="N28" i="83"/>
  <c r="L28" i="83"/>
  <c r="K28" i="83"/>
  <c r="F28" i="83"/>
  <c r="E28" i="83"/>
  <c r="D28" i="83"/>
  <c r="O27" i="83"/>
  <c r="N27" i="83"/>
  <c r="L27" i="83"/>
  <c r="K27" i="83"/>
  <c r="F27" i="83"/>
  <c r="E27" i="83"/>
  <c r="D27" i="83"/>
  <c r="O26" i="83"/>
  <c r="N26" i="83"/>
  <c r="L26" i="83"/>
  <c r="K26" i="83"/>
  <c r="F26" i="83"/>
  <c r="E26" i="83"/>
  <c r="D26" i="83"/>
  <c r="O25" i="83"/>
  <c r="N25" i="83"/>
  <c r="L25" i="83"/>
  <c r="K25" i="83"/>
  <c r="F25" i="83"/>
  <c r="E25" i="83"/>
  <c r="D25" i="83"/>
  <c r="O24" i="83"/>
  <c r="N24" i="83"/>
  <c r="L24" i="83"/>
  <c r="K24" i="83"/>
  <c r="F24" i="83"/>
  <c r="E24" i="83"/>
  <c r="D24" i="83"/>
  <c r="O23" i="83"/>
  <c r="N23" i="83"/>
  <c r="L23" i="83"/>
  <c r="K23" i="83"/>
  <c r="F23" i="83"/>
  <c r="E23" i="83"/>
  <c r="D23" i="83"/>
  <c r="K22" i="83"/>
  <c r="E22" i="83"/>
  <c r="D22" i="83"/>
  <c r="O21" i="83"/>
  <c r="N21" i="83"/>
  <c r="L21" i="83"/>
  <c r="K21" i="83"/>
  <c r="F21" i="83"/>
  <c r="E21" i="83"/>
  <c r="D21" i="83"/>
  <c r="O20" i="83"/>
  <c r="N20" i="83"/>
  <c r="L20" i="83"/>
  <c r="K20" i="83"/>
  <c r="F20" i="83"/>
  <c r="E20" i="83"/>
  <c r="D20" i="83"/>
  <c r="O19" i="83"/>
  <c r="N19" i="83"/>
  <c r="L19" i="83"/>
  <c r="K19" i="83"/>
  <c r="F19" i="83"/>
  <c r="E19" i="83"/>
  <c r="D19" i="83"/>
  <c r="O18" i="83"/>
  <c r="N18" i="83"/>
  <c r="L18" i="83"/>
  <c r="K18" i="83"/>
  <c r="F18" i="83"/>
  <c r="E18" i="83"/>
  <c r="D18" i="83"/>
  <c r="O17" i="83"/>
  <c r="N17" i="83"/>
  <c r="L17" i="83"/>
  <c r="K17" i="83"/>
  <c r="F17" i="83"/>
  <c r="E17" i="83"/>
  <c r="D17" i="83"/>
  <c r="O16" i="83"/>
  <c r="N16" i="83"/>
  <c r="L16" i="83"/>
  <c r="K16" i="83"/>
  <c r="F16" i="83"/>
  <c r="E16" i="83"/>
  <c r="D16" i="83"/>
  <c r="O15" i="83"/>
  <c r="N15" i="83"/>
  <c r="L15" i="83"/>
  <c r="K15" i="83"/>
  <c r="F15" i="83"/>
  <c r="E15" i="83"/>
  <c r="D15" i="83"/>
  <c r="O14" i="83"/>
  <c r="N14" i="83"/>
  <c r="L14" i="83"/>
  <c r="K14" i="83"/>
  <c r="F14" i="83"/>
  <c r="E14" i="83"/>
  <c r="D14" i="83"/>
  <c r="O13" i="83"/>
  <c r="N13" i="83"/>
  <c r="L13" i="83"/>
  <c r="K13" i="83"/>
  <c r="F13" i="83"/>
  <c r="E13" i="83"/>
  <c r="D13" i="83"/>
  <c r="O12" i="83"/>
  <c r="N12" i="83"/>
  <c r="L12" i="83"/>
  <c r="K12" i="83"/>
  <c r="F12" i="83"/>
  <c r="E12" i="83"/>
  <c r="D12" i="83"/>
  <c r="O11" i="83"/>
  <c r="N11" i="83"/>
  <c r="L11" i="83"/>
  <c r="K11" i="83"/>
  <c r="F11" i="83"/>
  <c r="E11" i="83"/>
  <c r="D11" i="83"/>
  <c r="O10" i="83"/>
  <c r="N10" i="83"/>
  <c r="L10" i="83"/>
  <c r="K10" i="83"/>
  <c r="F10" i="83"/>
  <c r="E10" i="83"/>
  <c r="D10" i="83"/>
  <c r="O9" i="83"/>
  <c r="N9" i="83"/>
  <c r="L9" i="83"/>
  <c r="K9" i="83"/>
  <c r="F9" i="83"/>
  <c r="E9" i="83"/>
  <c r="D9" i="83"/>
  <c r="O8" i="83"/>
  <c r="N8" i="83"/>
  <c r="L8" i="83"/>
  <c r="K8" i="83"/>
  <c r="F8" i="83"/>
  <c r="E8" i="83"/>
  <c r="D8" i="83"/>
  <c r="O7" i="83"/>
  <c r="N7" i="83"/>
  <c r="L7" i="83"/>
  <c r="K7" i="83"/>
  <c r="F7" i="83"/>
  <c r="E7" i="83"/>
  <c r="D7" i="83"/>
  <c r="C6" i="83"/>
  <c r="O6" i="83" s="1"/>
  <c r="B6" i="83"/>
  <c r="D67" i="83" s="1"/>
  <c r="N5" i="83"/>
  <c r="L5" i="83"/>
  <c r="L37" i="83" s="1"/>
  <c r="L66" i="83" s="1"/>
  <c r="J5" i="83"/>
  <c r="H5" i="83"/>
  <c r="D5" i="83"/>
  <c r="P5" i="68"/>
  <c r="L5" i="68"/>
  <c r="H55" i="66"/>
  <c r="I55" i="66"/>
  <c r="P5" i="48"/>
  <c r="L5" i="48"/>
  <c r="O96" i="81"/>
  <c r="N96" i="81"/>
  <c r="L96" i="81"/>
  <c r="K96" i="81"/>
  <c r="J96" i="81"/>
  <c r="F96" i="81"/>
  <c r="I95" i="81"/>
  <c r="H95" i="81"/>
  <c r="C95" i="81"/>
  <c r="B95" i="81"/>
  <c r="D95" i="81" s="1"/>
  <c r="K94" i="81"/>
  <c r="E94" i="81"/>
  <c r="D94" i="81"/>
  <c r="O93" i="81"/>
  <c r="N93" i="81"/>
  <c r="L93" i="81"/>
  <c r="K93" i="81"/>
  <c r="F93" i="81"/>
  <c r="E93" i="81"/>
  <c r="D93" i="81"/>
  <c r="O92" i="81"/>
  <c r="N92" i="81"/>
  <c r="L92" i="81"/>
  <c r="K92" i="81"/>
  <c r="F92" i="81"/>
  <c r="E92" i="81"/>
  <c r="D92" i="81"/>
  <c r="O91" i="81"/>
  <c r="N91" i="81"/>
  <c r="L91" i="81"/>
  <c r="K91" i="81"/>
  <c r="F91" i="81"/>
  <c r="E91" i="81"/>
  <c r="D91" i="81"/>
  <c r="O90" i="81"/>
  <c r="N90" i="81"/>
  <c r="L90" i="81"/>
  <c r="K90" i="81"/>
  <c r="F90" i="81"/>
  <c r="E90" i="81"/>
  <c r="D90" i="81"/>
  <c r="O89" i="81"/>
  <c r="N89" i="81"/>
  <c r="L89" i="81"/>
  <c r="K89" i="81"/>
  <c r="F89" i="81"/>
  <c r="E89" i="81"/>
  <c r="D89" i="81"/>
  <c r="O88" i="81"/>
  <c r="L88" i="81"/>
  <c r="K88" i="81"/>
  <c r="F88" i="81"/>
  <c r="E88" i="81"/>
  <c r="D88" i="81"/>
  <c r="O87" i="81"/>
  <c r="K87" i="81"/>
  <c r="E87" i="81"/>
  <c r="D87" i="81"/>
  <c r="O86" i="81"/>
  <c r="N86" i="81"/>
  <c r="K86" i="81"/>
  <c r="F86" i="81"/>
  <c r="E86" i="81"/>
  <c r="D86" i="81"/>
  <c r="O85" i="81"/>
  <c r="N85" i="81"/>
  <c r="L85" i="81"/>
  <c r="K85" i="81"/>
  <c r="F85" i="81"/>
  <c r="E85" i="81"/>
  <c r="D85" i="81"/>
  <c r="O84" i="81"/>
  <c r="N84" i="81"/>
  <c r="L84" i="81"/>
  <c r="K84" i="81"/>
  <c r="F84" i="81"/>
  <c r="E84" i="81"/>
  <c r="D84" i="81"/>
  <c r="O83" i="81"/>
  <c r="N83" i="81"/>
  <c r="L83" i="81"/>
  <c r="K83" i="81"/>
  <c r="F83" i="81"/>
  <c r="E83" i="81"/>
  <c r="D83" i="81"/>
  <c r="O82" i="81"/>
  <c r="N82" i="81"/>
  <c r="L82" i="81"/>
  <c r="K82" i="81"/>
  <c r="F82" i="81"/>
  <c r="E82" i="81"/>
  <c r="D82" i="81"/>
  <c r="O81" i="81"/>
  <c r="N81" i="81"/>
  <c r="L81" i="81"/>
  <c r="K81" i="81"/>
  <c r="F81" i="81"/>
  <c r="E81" i="81"/>
  <c r="D81" i="81"/>
  <c r="O80" i="81"/>
  <c r="N80" i="81"/>
  <c r="L80" i="81"/>
  <c r="K80" i="81"/>
  <c r="F80" i="81"/>
  <c r="E80" i="81"/>
  <c r="D80" i="81"/>
  <c r="O79" i="81"/>
  <c r="N79" i="81"/>
  <c r="L79" i="81"/>
  <c r="K79" i="81"/>
  <c r="F79" i="81"/>
  <c r="E79" i="81"/>
  <c r="D79" i="81"/>
  <c r="O78" i="81"/>
  <c r="N78" i="81"/>
  <c r="L78" i="81"/>
  <c r="K78" i="81"/>
  <c r="F78" i="81"/>
  <c r="E78" i="81"/>
  <c r="D78" i="81"/>
  <c r="O77" i="81"/>
  <c r="N77" i="81"/>
  <c r="L77" i="81"/>
  <c r="K77" i="81"/>
  <c r="F77" i="81"/>
  <c r="E77" i="81"/>
  <c r="D77" i="81"/>
  <c r="O76" i="81"/>
  <c r="N76" i="81"/>
  <c r="L76" i="81"/>
  <c r="K76" i="81"/>
  <c r="F76" i="81"/>
  <c r="E76" i="81"/>
  <c r="D76" i="81"/>
  <c r="O75" i="81"/>
  <c r="N75" i="81"/>
  <c r="L75" i="81"/>
  <c r="K75" i="81"/>
  <c r="F75" i="81"/>
  <c r="E75" i="81"/>
  <c r="D75" i="81"/>
  <c r="O74" i="81"/>
  <c r="N74" i="81"/>
  <c r="L74" i="81"/>
  <c r="K74" i="81"/>
  <c r="F74" i="81"/>
  <c r="E74" i="81"/>
  <c r="D74" i="81"/>
  <c r="O73" i="81"/>
  <c r="N73" i="81"/>
  <c r="L73" i="81"/>
  <c r="K73" i="81"/>
  <c r="F73" i="81"/>
  <c r="E73" i="81"/>
  <c r="D73" i="81"/>
  <c r="O72" i="81"/>
  <c r="N72" i="81"/>
  <c r="L72" i="81"/>
  <c r="K72" i="81"/>
  <c r="F72" i="81"/>
  <c r="E72" i="81"/>
  <c r="D72" i="81"/>
  <c r="O71" i="81"/>
  <c r="N71" i="81"/>
  <c r="L71" i="81"/>
  <c r="K71" i="81"/>
  <c r="F71" i="81"/>
  <c r="E71" i="81"/>
  <c r="D71" i="81"/>
  <c r="O70" i="81"/>
  <c r="N70" i="81"/>
  <c r="L70" i="81"/>
  <c r="K70" i="81"/>
  <c r="F70" i="81"/>
  <c r="E70" i="81"/>
  <c r="D70" i="81"/>
  <c r="O69" i="81"/>
  <c r="N69" i="81"/>
  <c r="L69" i="81"/>
  <c r="K69" i="81"/>
  <c r="F69" i="81"/>
  <c r="E69" i="81"/>
  <c r="D69" i="81"/>
  <c r="O68" i="81"/>
  <c r="N68" i="81"/>
  <c r="L68" i="81"/>
  <c r="K68" i="81"/>
  <c r="F68" i="81"/>
  <c r="E68" i="81"/>
  <c r="D68" i="81"/>
  <c r="N67" i="81"/>
  <c r="J67" i="81"/>
  <c r="H67" i="81"/>
  <c r="D67" i="81"/>
  <c r="B67" i="81"/>
  <c r="N66" i="81"/>
  <c r="J66" i="81"/>
  <c r="H66" i="81"/>
  <c r="D66" i="81"/>
  <c r="B66" i="81"/>
  <c r="O62" i="81"/>
  <c r="N62" i="81"/>
  <c r="L62" i="81"/>
  <c r="F62" i="81"/>
  <c r="K61" i="81"/>
  <c r="J61" i="81"/>
  <c r="D61" i="81"/>
  <c r="O60" i="81"/>
  <c r="N60" i="81"/>
  <c r="L60" i="81"/>
  <c r="K60" i="81"/>
  <c r="F60" i="81"/>
  <c r="E60" i="81"/>
  <c r="D60" i="81"/>
  <c r="O59" i="81"/>
  <c r="N59" i="81"/>
  <c r="L59" i="81"/>
  <c r="K59" i="81"/>
  <c r="F59" i="81"/>
  <c r="E59" i="81"/>
  <c r="D59" i="81"/>
  <c r="O58" i="81"/>
  <c r="N58" i="81"/>
  <c r="L58" i="81"/>
  <c r="K58" i="81"/>
  <c r="F58" i="81"/>
  <c r="E58" i="81"/>
  <c r="D58" i="81"/>
  <c r="K57" i="81"/>
  <c r="E57" i="81"/>
  <c r="D57" i="81"/>
  <c r="K56" i="81"/>
  <c r="E56" i="81"/>
  <c r="D56" i="81"/>
  <c r="K55" i="81"/>
  <c r="E55" i="81"/>
  <c r="D55" i="81"/>
  <c r="K54" i="81"/>
  <c r="E54" i="81"/>
  <c r="D54" i="81"/>
  <c r="K53" i="81"/>
  <c r="E53" i="81"/>
  <c r="D53" i="81"/>
  <c r="O52" i="81"/>
  <c r="N52" i="81"/>
  <c r="L52" i="81"/>
  <c r="K52" i="81"/>
  <c r="F52" i="81"/>
  <c r="E52" i="81"/>
  <c r="D52" i="81"/>
  <c r="O51" i="81"/>
  <c r="N51" i="81"/>
  <c r="L51" i="81"/>
  <c r="K51" i="81"/>
  <c r="F51" i="81"/>
  <c r="E51" i="81"/>
  <c r="D51" i="81"/>
  <c r="O50" i="81"/>
  <c r="N50" i="81"/>
  <c r="L50" i="81"/>
  <c r="K50" i="81"/>
  <c r="F50" i="81"/>
  <c r="E50" i="81"/>
  <c r="D50" i="81"/>
  <c r="O49" i="81"/>
  <c r="N49" i="81"/>
  <c r="L49" i="81"/>
  <c r="K49" i="81"/>
  <c r="F49" i="81"/>
  <c r="E49" i="81"/>
  <c r="D49" i="81"/>
  <c r="O48" i="81"/>
  <c r="N48" i="81"/>
  <c r="L48" i="81"/>
  <c r="K48" i="81"/>
  <c r="F48" i="81"/>
  <c r="E48" i="81"/>
  <c r="D48" i="81"/>
  <c r="O47" i="81"/>
  <c r="N47" i="81"/>
  <c r="L47" i="81"/>
  <c r="K47" i="81"/>
  <c r="F47" i="81"/>
  <c r="E47" i="81"/>
  <c r="D47" i="81"/>
  <c r="O46" i="81"/>
  <c r="N46" i="81"/>
  <c r="L46" i="81"/>
  <c r="K46" i="81"/>
  <c r="F46" i="81"/>
  <c r="E46" i="81"/>
  <c r="D46" i="81"/>
  <c r="O45" i="81"/>
  <c r="N45" i="81"/>
  <c r="L45" i="81"/>
  <c r="K45" i="81"/>
  <c r="F45" i="81"/>
  <c r="E45" i="81"/>
  <c r="D45" i="81"/>
  <c r="O44" i="81"/>
  <c r="N44" i="81"/>
  <c r="L44" i="81"/>
  <c r="K44" i="81"/>
  <c r="F44" i="81"/>
  <c r="E44" i="81"/>
  <c r="D44" i="81"/>
  <c r="O43" i="81"/>
  <c r="N43" i="81"/>
  <c r="L43" i="81"/>
  <c r="K43" i="81"/>
  <c r="F43" i="81"/>
  <c r="E43" i="81"/>
  <c r="D43" i="81"/>
  <c r="O42" i="81"/>
  <c r="N42" i="81"/>
  <c r="L42" i="81"/>
  <c r="K42" i="81"/>
  <c r="F42" i="81"/>
  <c r="E42" i="81"/>
  <c r="D42" i="81"/>
  <c r="O41" i="81"/>
  <c r="N41" i="81"/>
  <c r="L41" i="81"/>
  <c r="K41" i="81"/>
  <c r="F41" i="81"/>
  <c r="E41" i="81"/>
  <c r="D41" i="81"/>
  <c r="O40" i="81"/>
  <c r="N40" i="81"/>
  <c r="L40" i="81"/>
  <c r="K40" i="81"/>
  <c r="F40" i="81"/>
  <c r="E40" i="81"/>
  <c r="D40" i="81"/>
  <c r="O39" i="81"/>
  <c r="N39" i="81"/>
  <c r="L39" i="81"/>
  <c r="K39" i="81"/>
  <c r="F39" i="81"/>
  <c r="E39" i="81"/>
  <c r="D39" i="81"/>
  <c r="N38" i="81"/>
  <c r="J38" i="81"/>
  <c r="H38" i="81"/>
  <c r="D38" i="81"/>
  <c r="B38" i="81"/>
  <c r="N37" i="81"/>
  <c r="J37" i="81"/>
  <c r="H37" i="81"/>
  <c r="F37" i="81"/>
  <c r="F66" i="81" s="1"/>
  <c r="L66" i="81" s="1"/>
  <c r="D37" i="81"/>
  <c r="B37" i="81"/>
  <c r="O33" i="81"/>
  <c r="N33" i="81"/>
  <c r="L33" i="81"/>
  <c r="F33" i="81"/>
  <c r="D32" i="81"/>
  <c r="O31" i="81"/>
  <c r="N31" i="81"/>
  <c r="L31" i="81"/>
  <c r="K31" i="81"/>
  <c r="F31" i="81"/>
  <c r="E31" i="81"/>
  <c r="D31" i="81"/>
  <c r="O30" i="81"/>
  <c r="N30" i="81"/>
  <c r="L30" i="81"/>
  <c r="K30" i="81"/>
  <c r="F30" i="81"/>
  <c r="E30" i="81"/>
  <c r="D30" i="81"/>
  <c r="O29" i="81"/>
  <c r="N29" i="81"/>
  <c r="L29" i="81"/>
  <c r="K29" i="81"/>
  <c r="F29" i="81"/>
  <c r="E29" i="81"/>
  <c r="D29" i="81"/>
  <c r="O28" i="81"/>
  <c r="N28" i="81"/>
  <c r="L28" i="81"/>
  <c r="K28" i="81"/>
  <c r="F28" i="81"/>
  <c r="E28" i="81"/>
  <c r="D28" i="81"/>
  <c r="O27" i="81"/>
  <c r="N27" i="81"/>
  <c r="L27" i="81"/>
  <c r="K27" i="81"/>
  <c r="F27" i="81"/>
  <c r="E27" i="81"/>
  <c r="D27" i="81"/>
  <c r="O26" i="81"/>
  <c r="N26" i="81"/>
  <c r="L26" i="81"/>
  <c r="K26" i="81"/>
  <c r="F26" i="81"/>
  <c r="E26" i="81"/>
  <c r="D26" i="81"/>
  <c r="O25" i="81"/>
  <c r="N25" i="81"/>
  <c r="L25" i="81"/>
  <c r="K25" i="81"/>
  <c r="F25" i="81"/>
  <c r="E25" i="81"/>
  <c r="D25" i="81"/>
  <c r="O24" i="81"/>
  <c r="N24" i="81"/>
  <c r="L24" i="81"/>
  <c r="K24" i="81"/>
  <c r="F24" i="81"/>
  <c r="E24" i="81"/>
  <c r="D24" i="81"/>
  <c r="O23" i="81"/>
  <c r="N23" i="81"/>
  <c r="L23" i="81"/>
  <c r="K23" i="81"/>
  <c r="F23" i="81"/>
  <c r="E23" i="81"/>
  <c r="D23" i="81"/>
  <c r="O22" i="81"/>
  <c r="N22" i="81"/>
  <c r="L22" i="81"/>
  <c r="K22" i="81"/>
  <c r="F22" i="81"/>
  <c r="E22" i="81"/>
  <c r="D22" i="81"/>
  <c r="O21" i="81"/>
  <c r="N21" i="81"/>
  <c r="L21" i="81"/>
  <c r="K21" i="81"/>
  <c r="F21" i="81"/>
  <c r="E21" i="81"/>
  <c r="D21" i="81"/>
  <c r="O20" i="81"/>
  <c r="N20" i="81"/>
  <c r="L20" i="81"/>
  <c r="K20" i="81"/>
  <c r="F20" i="81"/>
  <c r="E20" i="81"/>
  <c r="D20" i="81"/>
  <c r="O19" i="81"/>
  <c r="N19" i="81"/>
  <c r="L19" i="81"/>
  <c r="K19" i="81"/>
  <c r="F19" i="81"/>
  <c r="E19" i="81"/>
  <c r="D19" i="81"/>
  <c r="O18" i="81"/>
  <c r="N18" i="81"/>
  <c r="L18" i="81"/>
  <c r="K18" i="81"/>
  <c r="F18" i="81"/>
  <c r="E18" i="81"/>
  <c r="D18" i="81"/>
  <c r="O17" i="81"/>
  <c r="N17" i="81"/>
  <c r="L17" i="81"/>
  <c r="K17" i="81"/>
  <c r="F17" i="81"/>
  <c r="E17" i="81"/>
  <c r="D17" i="81"/>
  <c r="O16" i="81"/>
  <c r="N16" i="81"/>
  <c r="L16" i="81"/>
  <c r="K16" i="81"/>
  <c r="F16" i="81"/>
  <c r="E16" i="81"/>
  <c r="D16" i="81"/>
  <c r="O15" i="81"/>
  <c r="N15" i="81"/>
  <c r="L15" i="81"/>
  <c r="K15" i="81"/>
  <c r="F15" i="81"/>
  <c r="E15" i="81"/>
  <c r="D15" i="81"/>
  <c r="O14" i="81"/>
  <c r="N14" i="81"/>
  <c r="L14" i="81"/>
  <c r="K14" i="81"/>
  <c r="F14" i="81"/>
  <c r="E14" i="81"/>
  <c r="D14" i="81"/>
  <c r="O13" i="81"/>
  <c r="N13" i="81"/>
  <c r="L13" i="81"/>
  <c r="K13" i="81"/>
  <c r="F13" i="81"/>
  <c r="E13" i="81"/>
  <c r="D13" i="81"/>
  <c r="O12" i="81"/>
  <c r="N12" i="81"/>
  <c r="L12" i="81"/>
  <c r="K12" i="81"/>
  <c r="F12" i="81"/>
  <c r="E12" i="81"/>
  <c r="D12" i="81"/>
  <c r="O11" i="81"/>
  <c r="N11" i="81"/>
  <c r="L11" i="81"/>
  <c r="K11" i="81"/>
  <c r="F11" i="81"/>
  <c r="E11" i="81"/>
  <c r="D11" i="81"/>
  <c r="O10" i="81"/>
  <c r="N10" i="81"/>
  <c r="L10" i="81"/>
  <c r="K10" i="81"/>
  <c r="F10" i="81"/>
  <c r="E10" i="81"/>
  <c r="D10" i="81"/>
  <c r="O9" i="81"/>
  <c r="N9" i="81"/>
  <c r="L9" i="81"/>
  <c r="K9" i="81"/>
  <c r="F9" i="81"/>
  <c r="E9" i="81"/>
  <c r="D9" i="81"/>
  <c r="O8" i="81"/>
  <c r="N8" i="81"/>
  <c r="L8" i="81"/>
  <c r="K8" i="81"/>
  <c r="F8" i="81"/>
  <c r="E8" i="81"/>
  <c r="D8" i="81"/>
  <c r="O7" i="81"/>
  <c r="N7" i="81"/>
  <c r="L7" i="81"/>
  <c r="K7" i="81"/>
  <c r="F7" i="81"/>
  <c r="E7" i="81"/>
  <c r="D7" i="81"/>
  <c r="N6" i="81"/>
  <c r="J6" i="81"/>
  <c r="H6" i="81"/>
  <c r="D6" i="81"/>
  <c r="O6" i="81"/>
  <c r="P5" i="81"/>
  <c r="P37" i="81" s="1"/>
  <c r="P66" i="81" s="1"/>
  <c r="N5" i="81"/>
  <c r="L5" i="81"/>
  <c r="J5" i="81"/>
  <c r="H5" i="81"/>
  <c r="D5" i="81"/>
  <c r="L18" i="80"/>
  <c r="K18" i="80"/>
  <c r="M18" i="80" s="1"/>
  <c r="F18" i="80"/>
  <c r="E18" i="80"/>
  <c r="G18" i="80" s="1"/>
  <c r="L17" i="80"/>
  <c r="K17" i="80"/>
  <c r="M17" i="80" s="1"/>
  <c r="F17" i="80"/>
  <c r="H17" i="80" s="1"/>
  <c r="E17" i="80"/>
  <c r="G17" i="80" s="1"/>
  <c r="L16" i="80"/>
  <c r="N16" i="80" s="1"/>
  <c r="K16" i="80"/>
  <c r="M16" i="80" s="1"/>
  <c r="F16" i="80"/>
  <c r="E16" i="80"/>
  <c r="G16" i="80" s="1"/>
  <c r="R15" i="80"/>
  <c r="Q15" i="80"/>
  <c r="O15" i="80"/>
  <c r="I15" i="80"/>
  <c r="R14" i="80"/>
  <c r="Q14" i="80"/>
  <c r="O14" i="80"/>
  <c r="N14" i="80"/>
  <c r="M14" i="80"/>
  <c r="I14" i="80"/>
  <c r="H14" i="80"/>
  <c r="G14" i="80"/>
  <c r="R13" i="80"/>
  <c r="Q13" i="80"/>
  <c r="O13" i="80"/>
  <c r="N13" i="80"/>
  <c r="M13" i="80"/>
  <c r="I13" i="80"/>
  <c r="H13" i="80"/>
  <c r="G13" i="80"/>
  <c r="R12" i="80"/>
  <c r="Q12" i="80"/>
  <c r="O12" i="80"/>
  <c r="N12" i="80"/>
  <c r="M12" i="80"/>
  <c r="I12" i="80"/>
  <c r="H12" i="80"/>
  <c r="G12" i="80"/>
  <c r="R11" i="80"/>
  <c r="Q11" i="80"/>
  <c r="O11" i="80"/>
  <c r="N11" i="80"/>
  <c r="M11" i="80"/>
  <c r="I11" i="80"/>
  <c r="H11" i="80"/>
  <c r="G11" i="80"/>
  <c r="R10" i="80"/>
  <c r="Q10" i="80"/>
  <c r="O10" i="80"/>
  <c r="N10" i="80"/>
  <c r="M10" i="80"/>
  <c r="I10" i="80"/>
  <c r="H10" i="80"/>
  <c r="G10" i="80"/>
  <c r="R9" i="80"/>
  <c r="Q9" i="80"/>
  <c r="O9" i="80"/>
  <c r="N9" i="80"/>
  <c r="M9" i="80"/>
  <c r="I9" i="80"/>
  <c r="H9" i="80"/>
  <c r="G9" i="80"/>
  <c r="R8" i="80"/>
  <c r="Q8" i="80"/>
  <c r="O8" i="80"/>
  <c r="N8" i="80"/>
  <c r="M8" i="80"/>
  <c r="I8" i="80"/>
  <c r="H8" i="80"/>
  <c r="G8" i="80"/>
  <c r="R7" i="80"/>
  <c r="Q7" i="80"/>
  <c r="O7" i="80"/>
  <c r="N7" i="80"/>
  <c r="N15" i="80" s="1"/>
  <c r="M7" i="80"/>
  <c r="I7" i="80"/>
  <c r="H7" i="80"/>
  <c r="G7" i="80"/>
  <c r="R6" i="80"/>
  <c r="Q6" i="80"/>
  <c r="L6" i="80"/>
  <c r="K6" i="80"/>
  <c r="H6" i="80"/>
  <c r="N6" i="80" s="1"/>
  <c r="G6" i="80"/>
  <c r="M6" i="80" s="1"/>
  <c r="Q5" i="80"/>
  <c r="O5" i="80"/>
  <c r="S5" i="80" s="1"/>
  <c r="M5" i="80"/>
  <c r="K5" i="80"/>
  <c r="G5" i="80"/>
  <c r="Q25" i="2"/>
  <c r="M25" i="2"/>
  <c r="G25" i="2"/>
  <c r="G15" i="80" l="1"/>
  <c r="H15" i="80"/>
  <c r="F83" i="66"/>
  <c r="M15" i="80"/>
  <c r="E38" i="81"/>
  <c r="I67" i="81"/>
  <c r="N55" i="66"/>
  <c r="P91" i="46"/>
  <c r="K62" i="81"/>
  <c r="D33" i="81"/>
  <c r="E96" i="83"/>
  <c r="P88" i="83"/>
  <c r="P82" i="48"/>
  <c r="J62" i="81"/>
  <c r="P83" i="48"/>
  <c r="P79" i="48"/>
  <c r="P30" i="48"/>
  <c r="P91" i="83"/>
  <c r="P87" i="83"/>
  <c r="P92" i="46"/>
  <c r="P88" i="46"/>
  <c r="P94" i="81"/>
  <c r="R16" i="80"/>
  <c r="P96" i="83"/>
  <c r="P89" i="83"/>
  <c r="P20" i="83"/>
  <c r="P93" i="46"/>
  <c r="P89" i="46"/>
  <c r="P87" i="81"/>
  <c r="P59" i="81"/>
  <c r="P60" i="81"/>
  <c r="P90" i="46"/>
  <c r="L95" i="81"/>
  <c r="P68" i="81"/>
  <c r="P71" i="81"/>
  <c r="P78" i="81"/>
  <c r="P79" i="81"/>
  <c r="P84" i="81"/>
  <c r="P89" i="81"/>
  <c r="P90" i="81"/>
  <c r="P91" i="81"/>
  <c r="D62" i="81"/>
  <c r="P45" i="81"/>
  <c r="P46" i="81"/>
  <c r="P47" i="81"/>
  <c r="L32" i="81"/>
  <c r="P17" i="81"/>
  <c r="P21" i="81"/>
  <c r="P25" i="81"/>
  <c r="O16" i="80"/>
  <c r="S7" i="80"/>
  <c r="I18" i="80"/>
  <c r="I17" i="80"/>
  <c r="P47" i="66"/>
  <c r="O55" i="66"/>
  <c r="P46" i="66"/>
  <c r="P81" i="48"/>
  <c r="P80" i="48"/>
  <c r="P29" i="48"/>
  <c r="P49" i="47"/>
  <c r="P90" i="83"/>
  <c r="P85" i="81"/>
  <c r="P88" i="81"/>
  <c r="P77" i="81"/>
  <c r="F61" i="81"/>
  <c r="P48" i="81"/>
  <c r="P43" i="81"/>
  <c r="P44" i="81"/>
  <c r="P52" i="81"/>
  <c r="P33" i="81"/>
  <c r="P7" i="81"/>
  <c r="P9" i="81"/>
  <c r="P12" i="81"/>
  <c r="P26" i="81"/>
  <c r="P27" i="81"/>
  <c r="P29" i="81"/>
  <c r="S11" i="80"/>
  <c r="P87" i="36"/>
  <c r="P73" i="47"/>
  <c r="P84" i="47"/>
  <c r="L95" i="83"/>
  <c r="P70" i="83"/>
  <c r="P74" i="83"/>
  <c r="P84" i="83"/>
  <c r="F95" i="83"/>
  <c r="J62" i="83"/>
  <c r="K62" i="83"/>
  <c r="P79" i="83"/>
  <c r="O95" i="83"/>
  <c r="P5" i="83"/>
  <c r="P37" i="83" s="1"/>
  <c r="P66" i="83" s="1"/>
  <c r="P40" i="83"/>
  <c r="P43" i="83"/>
  <c r="P62" i="83"/>
  <c r="D6" i="83"/>
  <c r="H6" i="83"/>
  <c r="P28" i="83"/>
  <c r="P29" i="83"/>
  <c r="P33" i="83"/>
  <c r="P68" i="83"/>
  <c r="P71" i="83"/>
  <c r="P78" i="83"/>
  <c r="P76" i="83"/>
  <c r="P80" i="83"/>
  <c r="P81" i="83"/>
  <c r="P82" i="83"/>
  <c r="P85" i="83"/>
  <c r="P83" i="83"/>
  <c r="P86" i="83"/>
  <c r="O32" i="83"/>
  <c r="P69" i="83"/>
  <c r="P53" i="83"/>
  <c r="P72" i="83"/>
  <c r="P73" i="83"/>
  <c r="J95" i="83"/>
  <c r="P12" i="83"/>
  <c r="P21" i="83"/>
  <c r="P26" i="83"/>
  <c r="P27" i="83"/>
  <c r="P77" i="83"/>
  <c r="P39" i="83"/>
  <c r="P44" i="83"/>
  <c r="P46" i="83"/>
  <c r="P48" i="83"/>
  <c r="P51" i="83"/>
  <c r="N61" i="83"/>
  <c r="P49" i="83"/>
  <c r="P52" i="83"/>
  <c r="P54" i="83"/>
  <c r="P50" i="83"/>
  <c r="F61" i="83"/>
  <c r="P41" i="83"/>
  <c r="P42" i="83"/>
  <c r="P45" i="83"/>
  <c r="P47" i="83"/>
  <c r="E61" i="83"/>
  <c r="E62" i="83" s="1"/>
  <c r="J33" i="83"/>
  <c r="D33" i="83"/>
  <c r="P7" i="83"/>
  <c r="P8" i="83"/>
  <c r="P9" i="83"/>
  <c r="P13" i="83"/>
  <c r="P14" i="83"/>
  <c r="P17" i="83"/>
  <c r="P24" i="83"/>
  <c r="P25" i="83"/>
  <c r="P30" i="83"/>
  <c r="P15" i="83"/>
  <c r="P16" i="83"/>
  <c r="F32" i="83"/>
  <c r="P18" i="83"/>
  <c r="P19" i="83"/>
  <c r="N32" i="83"/>
  <c r="P23" i="83"/>
  <c r="P10" i="83"/>
  <c r="P11" i="83"/>
  <c r="P31" i="83"/>
  <c r="P96" i="81"/>
  <c r="D96" i="81"/>
  <c r="O95" i="81"/>
  <c r="P69" i="81"/>
  <c r="P72" i="81"/>
  <c r="P73" i="81"/>
  <c r="P75" i="81"/>
  <c r="P76" i="81"/>
  <c r="P82" i="81"/>
  <c r="K95" i="81"/>
  <c r="F95" i="81"/>
  <c r="P80" i="81"/>
  <c r="P86" i="81"/>
  <c r="P92" i="81"/>
  <c r="P93" i="81"/>
  <c r="N95" i="81"/>
  <c r="P81" i="81"/>
  <c r="P70" i="81"/>
  <c r="P74" i="81"/>
  <c r="P83" i="81"/>
  <c r="P62" i="81"/>
  <c r="P39" i="81"/>
  <c r="P40" i="81"/>
  <c r="P49" i="81"/>
  <c r="P50" i="81"/>
  <c r="P58" i="81"/>
  <c r="N61" i="81"/>
  <c r="O61" i="81"/>
  <c r="P41" i="81"/>
  <c r="P42" i="81"/>
  <c r="P51" i="81"/>
  <c r="E61" i="81"/>
  <c r="E62" i="81" s="1"/>
  <c r="F32" i="81"/>
  <c r="P13" i="81"/>
  <c r="P18" i="81"/>
  <c r="P19" i="81"/>
  <c r="P20" i="81"/>
  <c r="P22" i="81"/>
  <c r="P23" i="81"/>
  <c r="P24" i="81"/>
  <c r="P30" i="81"/>
  <c r="P31" i="81"/>
  <c r="P14" i="81"/>
  <c r="P15" i="81"/>
  <c r="P16" i="81"/>
  <c r="N32" i="81"/>
  <c r="P28" i="81"/>
  <c r="O32" i="81"/>
  <c r="P8" i="81"/>
  <c r="P10" i="81"/>
  <c r="P11" i="81"/>
  <c r="S15" i="80"/>
  <c r="O17" i="80"/>
  <c r="S8" i="80"/>
  <c r="S9" i="80"/>
  <c r="Q16" i="80"/>
  <c r="S10" i="80"/>
  <c r="S12" i="80"/>
  <c r="S13" i="80"/>
  <c r="S14" i="80"/>
  <c r="Q18" i="80"/>
  <c r="R18" i="80"/>
  <c r="Q17" i="80"/>
  <c r="C38" i="83"/>
  <c r="O38" i="83"/>
  <c r="L61" i="83"/>
  <c r="E67" i="83"/>
  <c r="E6" i="83"/>
  <c r="I6" i="83" s="1"/>
  <c r="K32" i="83"/>
  <c r="K33" i="83" s="1"/>
  <c r="D38" i="83"/>
  <c r="D61" i="83"/>
  <c r="D62" i="83" s="1"/>
  <c r="H67" i="83"/>
  <c r="L32" i="83"/>
  <c r="E38" i="83"/>
  <c r="O61" i="83"/>
  <c r="I67" i="83"/>
  <c r="H38" i="83"/>
  <c r="J67" i="83"/>
  <c r="J6" i="83"/>
  <c r="E32" i="83"/>
  <c r="E33" i="83" s="1"/>
  <c r="I38" i="83"/>
  <c r="K67" i="83"/>
  <c r="D95" i="83"/>
  <c r="D96" i="83" s="1"/>
  <c r="N95" i="83"/>
  <c r="K6" i="83"/>
  <c r="J38" i="83"/>
  <c r="B67" i="83"/>
  <c r="N67" i="83"/>
  <c r="N6" i="83"/>
  <c r="K38" i="83"/>
  <c r="C67" i="83"/>
  <c r="O67" i="83"/>
  <c r="B38" i="83"/>
  <c r="N38" i="83"/>
  <c r="J32" i="81"/>
  <c r="J33" i="81" s="1"/>
  <c r="C38" i="81"/>
  <c r="O38" i="81"/>
  <c r="L61" i="81"/>
  <c r="E67" i="81"/>
  <c r="E6" i="81"/>
  <c r="I6" i="81" s="1"/>
  <c r="K32" i="81"/>
  <c r="K33" i="81" s="1"/>
  <c r="J95" i="81"/>
  <c r="E32" i="81"/>
  <c r="E33" i="81" s="1"/>
  <c r="L37" i="81"/>
  <c r="I38" i="81"/>
  <c r="K67" i="81"/>
  <c r="K6" i="81"/>
  <c r="E95" i="81"/>
  <c r="E96" i="81" s="1"/>
  <c r="K38" i="81"/>
  <c r="C67" i="81"/>
  <c r="O67" i="81"/>
  <c r="H16" i="80"/>
  <c r="I16" i="80"/>
  <c r="R17" i="80"/>
  <c r="N18" i="80"/>
  <c r="O18" i="80"/>
  <c r="N17" i="80"/>
  <c r="H18" i="80"/>
  <c r="D68" i="36"/>
  <c r="E68" i="36"/>
  <c r="D69" i="36"/>
  <c r="E69" i="36"/>
  <c r="D70" i="36"/>
  <c r="E70" i="36"/>
  <c r="D71" i="36"/>
  <c r="E71" i="36"/>
  <c r="D72" i="36"/>
  <c r="E72" i="36"/>
  <c r="D73" i="36"/>
  <c r="E73" i="36"/>
  <c r="D74" i="36"/>
  <c r="E74" i="36"/>
  <c r="D75" i="36"/>
  <c r="E75" i="36"/>
  <c r="D76" i="36"/>
  <c r="E76" i="36"/>
  <c r="D77" i="36"/>
  <c r="E77" i="36"/>
  <c r="D78" i="36"/>
  <c r="E78" i="36"/>
  <c r="D79" i="36"/>
  <c r="E79" i="36"/>
  <c r="D80" i="36"/>
  <c r="E80" i="36"/>
  <c r="D81" i="36"/>
  <c r="E81" i="36"/>
  <c r="D82" i="36"/>
  <c r="E82" i="36"/>
  <c r="D83" i="36"/>
  <c r="E83" i="36"/>
  <c r="D84" i="36"/>
  <c r="E84" i="36"/>
  <c r="D85" i="36"/>
  <c r="E85" i="36"/>
  <c r="D86" i="36"/>
  <c r="E86" i="36"/>
  <c r="D87" i="36"/>
  <c r="E87" i="36"/>
  <c r="D88" i="36"/>
  <c r="E88" i="36"/>
  <c r="D89" i="36"/>
  <c r="E89" i="36"/>
  <c r="D90" i="36"/>
  <c r="E90" i="36"/>
  <c r="D91" i="36"/>
  <c r="E91" i="36"/>
  <c r="D92" i="36"/>
  <c r="E92" i="36"/>
  <c r="D93" i="36"/>
  <c r="E93" i="36"/>
  <c r="D94" i="36"/>
  <c r="E94" i="36"/>
  <c r="B95" i="3"/>
  <c r="C95" i="3"/>
  <c r="P55" i="66" l="1"/>
  <c r="S16" i="80"/>
  <c r="S18" i="80"/>
  <c r="P95" i="83"/>
  <c r="P61" i="83"/>
  <c r="P32" i="83"/>
  <c r="P95" i="81"/>
  <c r="P61" i="81"/>
  <c r="P32" i="81"/>
  <c r="S17" i="80"/>
  <c r="L5" i="70"/>
  <c r="P5" i="70" s="1"/>
  <c r="N4" i="69"/>
  <c r="R4" i="69" s="1"/>
  <c r="N4" i="67"/>
  <c r="R4" i="67" s="1"/>
  <c r="F37" i="66"/>
  <c r="L37" i="66" s="1"/>
  <c r="L5" i="66"/>
  <c r="P5" i="66" s="1"/>
  <c r="N4" i="65"/>
  <c r="R4" i="65" s="1"/>
  <c r="O5" i="74"/>
  <c r="S5" i="74" s="1"/>
  <c r="P5" i="47"/>
  <c r="L5" i="47"/>
  <c r="S5" i="73"/>
  <c r="O5" i="73"/>
  <c r="L5" i="46"/>
  <c r="P5" i="46" s="1"/>
  <c r="O5" i="72"/>
  <c r="S5" i="72" s="1"/>
  <c r="F37" i="36"/>
  <c r="L37" i="36" s="1"/>
  <c r="P5" i="36"/>
  <c r="L5" i="36"/>
  <c r="O5" i="71"/>
  <c r="S5" i="71" s="1"/>
  <c r="F37" i="3"/>
  <c r="L37" i="3" s="1"/>
  <c r="P37" i="3" s="1"/>
  <c r="L5" i="3"/>
  <c r="P5" i="3" s="1"/>
  <c r="O5" i="34"/>
  <c r="S5" i="34" s="1"/>
  <c r="G45" i="2"/>
  <c r="M45" i="2" s="1"/>
  <c r="F66" i="36" l="1"/>
  <c r="L66" i="36" s="1"/>
  <c r="F66" i="3"/>
  <c r="L66" i="3" s="1"/>
  <c r="P66" i="3" s="1"/>
  <c r="H61" i="36" l="1"/>
  <c r="I61" i="36"/>
  <c r="N84" i="48" l="1"/>
  <c r="O84" i="48"/>
  <c r="L82" i="48"/>
  <c r="L84" i="48"/>
  <c r="F82" i="48"/>
  <c r="F84" i="48"/>
  <c r="P84" i="48" l="1"/>
  <c r="B95" i="36"/>
  <c r="C95" i="36"/>
  <c r="L37" i="70" l="1"/>
  <c r="L66" i="70" s="1"/>
  <c r="F37" i="70"/>
  <c r="F66" i="70" s="1"/>
  <c r="L37" i="68"/>
  <c r="L66" i="68" s="1"/>
  <c r="F37" i="68"/>
  <c r="F66" i="68" s="1"/>
  <c r="L60" i="66"/>
  <c r="F60" i="66"/>
  <c r="L37" i="48"/>
  <c r="L66" i="48" s="1"/>
  <c r="F37" i="48"/>
  <c r="F66" i="48" s="1"/>
  <c r="L37" i="47"/>
  <c r="L66" i="47" s="1"/>
  <c r="F37" i="47"/>
  <c r="F66" i="47" s="1"/>
  <c r="L37" i="46"/>
  <c r="L66" i="46" s="1"/>
  <c r="F37" i="46"/>
  <c r="F66" i="46" s="1"/>
  <c r="K7" i="46"/>
  <c r="K8" i="46"/>
  <c r="K9" i="46"/>
  <c r="K10" i="46"/>
  <c r="K11" i="46"/>
  <c r="K12" i="46"/>
  <c r="K13" i="46"/>
  <c r="K14" i="46"/>
  <c r="K15" i="46"/>
  <c r="K16" i="46"/>
  <c r="K17" i="46"/>
  <c r="K18" i="46"/>
  <c r="K19" i="46"/>
  <c r="K20" i="46"/>
  <c r="K21" i="46"/>
  <c r="K22" i="46"/>
  <c r="K23" i="46"/>
  <c r="K24" i="46"/>
  <c r="K25" i="46"/>
  <c r="K26" i="46"/>
  <c r="K27" i="46"/>
  <c r="K28" i="46"/>
  <c r="K29" i="46"/>
  <c r="K30" i="46"/>
  <c r="K31" i="46"/>
  <c r="K39" i="46"/>
  <c r="K40" i="46"/>
  <c r="K41" i="46"/>
  <c r="K42" i="46"/>
  <c r="K43" i="46"/>
  <c r="K44" i="46"/>
  <c r="K45" i="46"/>
  <c r="K46" i="46"/>
  <c r="K47" i="46"/>
  <c r="K48" i="46"/>
  <c r="K49" i="46"/>
  <c r="K50" i="46"/>
  <c r="K51" i="46"/>
  <c r="K52" i="46"/>
  <c r="K53" i="46"/>
  <c r="K54" i="46"/>
  <c r="K55" i="46"/>
  <c r="K56" i="46"/>
  <c r="K57" i="46"/>
  <c r="K58" i="46"/>
  <c r="K59" i="46"/>
  <c r="K60" i="46"/>
  <c r="K70" i="46"/>
  <c r="K71" i="46"/>
  <c r="K72" i="46"/>
  <c r="K73" i="46"/>
  <c r="K74" i="46"/>
  <c r="K75" i="46"/>
  <c r="K76" i="46"/>
  <c r="K77" i="46"/>
  <c r="K78" i="46"/>
  <c r="K79" i="46"/>
  <c r="K80" i="46"/>
  <c r="K81" i="46"/>
  <c r="K82" i="46"/>
  <c r="K83" i="46"/>
  <c r="K84" i="46"/>
  <c r="K85" i="46"/>
  <c r="K86" i="46"/>
  <c r="K87" i="46"/>
  <c r="K88" i="46"/>
  <c r="K89" i="46"/>
  <c r="K90" i="46"/>
  <c r="K91" i="46"/>
  <c r="K92" i="46"/>
  <c r="K93" i="46"/>
  <c r="K94" i="46"/>
  <c r="K96" i="46"/>
  <c r="L38" i="3"/>
  <c r="F38" i="3"/>
  <c r="F67" i="3" s="1"/>
  <c r="G8" i="71"/>
  <c r="H8" i="71"/>
  <c r="G9" i="71"/>
  <c r="H9" i="71"/>
  <c r="G10" i="71"/>
  <c r="H10" i="71"/>
  <c r="G12" i="71"/>
  <c r="H12" i="71"/>
  <c r="G13" i="71"/>
  <c r="H13" i="71"/>
  <c r="G14" i="71"/>
  <c r="H14" i="71"/>
  <c r="M8" i="71"/>
  <c r="M9" i="71"/>
  <c r="M10" i="71"/>
  <c r="M12" i="71"/>
  <c r="M13" i="71"/>
  <c r="M14" i="71"/>
  <c r="B32" i="47" l="1"/>
  <c r="C32" i="47"/>
  <c r="J68" i="47" l="1"/>
  <c r="J69" i="47"/>
  <c r="J70" i="47"/>
  <c r="J71" i="47"/>
  <c r="J72" i="47"/>
  <c r="J73" i="47"/>
  <c r="J74" i="47"/>
  <c r="J75" i="47"/>
  <c r="J76" i="47"/>
  <c r="J77" i="47"/>
  <c r="J78" i="47"/>
  <c r="J79" i="47"/>
  <c r="J80" i="47"/>
  <c r="J81" i="47"/>
  <c r="J82" i="47"/>
  <c r="J83" i="47"/>
  <c r="J84" i="47"/>
  <c r="J85" i="47"/>
  <c r="J86" i="47"/>
  <c r="J87" i="47"/>
  <c r="J88" i="47"/>
  <c r="J89" i="47"/>
  <c r="J90" i="47"/>
  <c r="J91" i="47"/>
  <c r="J92" i="47"/>
  <c r="J93" i="47"/>
  <c r="J94" i="47"/>
  <c r="N32" i="48" l="1"/>
  <c r="O32" i="48"/>
  <c r="L32" i="48"/>
  <c r="F32" i="70"/>
  <c r="P32" i="48" l="1"/>
  <c r="I32" i="46" l="1"/>
  <c r="K32" i="46" s="1"/>
  <c r="K33" i="46" s="1"/>
  <c r="H32" i="46"/>
  <c r="N42" i="66" l="1"/>
  <c r="O42" i="66"/>
  <c r="N43" i="66"/>
  <c r="O43" i="66"/>
  <c r="N44" i="66"/>
  <c r="O44" i="66"/>
  <c r="N45" i="66"/>
  <c r="O45" i="66"/>
  <c r="L42" i="66"/>
  <c r="L43" i="66"/>
  <c r="L44" i="66"/>
  <c r="L45" i="66"/>
  <c r="F42" i="66"/>
  <c r="F43" i="66"/>
  <c r="F44" i="66"/>
  <c r="L60" i="47"/>
  <c r="F60" i="47"/>
  <c r="P43" i="66" l="1"/>
  <c r="P45" i="66"/>
  <c r="P44" i="66"/>
  <c r="P42" i="66"/>
  <c r="D62" i="66" l="1"/>
  <c r="D63" i="66"/>
  <c r="D64" i="66"/>
  <c r="D65" i="66"/>
  <c r="D66" i="66"/>
  <c r="D67" i="66"/>
  <c r="D68" i="66"/>
  <c r="D69" i="66"/>
  <c r="D70" i="66"/>
  <c r="D71" i="66"/>
  <c r="D72" i="66"/>
  <c r="D73" i="66"/>
  <c r="D74" i="66"/>
  <c r="D75" i="66"/>
  <c r="D76" i="66"/>
  <c r="D77" i="66"/>
  <c r="D78" i="66"/>
  <c r="D79" i="66"/>
  <c r="D80" i="66"/>
  <c r="D81" i="66"/>
  <c r="D82" i="66"/>
  <c r="F45" i="66"/>
  <c r="L55" i="48"/>
  <c r="N55" i="48"/>
  <c r="O55" i="48"/>
  <c r="L56" i="48"/>
  <c r="N56" i="48"/>
  <c r="O56" i="48"/>
  <c r="F55" i="48"/>
  <c r="F56" i="48"/>
  <c r="N28" i="48"/>
  <c r="O28" i="48"/>
  <c r="L28" i="48"/>
  <c r="F28" i="48"/>
  <c r="N81" i="47"/>
  <c r="O81" i="47"/>
  <c r="N82" i="47"/>
  <c r="O82" i="47"/>
  <c r="N83" i="47"/>
  <c r="O83" i="47"/>
  <c r="N85" i="47"/>
  <c r="O85" i="47"/>
  <c r="N86" i="47"/>
  <c r="O86" i="47"/>
  <c r="N87" i="47"/>
  <c r="O87" i="47"/>
  <c r="L81" i="47"/>
  <c r="L82" i="47"/>
  <c r="L83" i="47"/>
  <c r="L85" i="47"/>
  <c r="L86" i="47"/>
  <c r="L87" i="47"/>
  <c r="F81" i="47"/>
  <c r="F82" i="47"/>
  <c r="F83" i="47"/>
  <c r="F85" i="47"/>
  <c r="F86" i="47"/>
  <c r="F87" i="47"/>
  <c r="L56" i="47"/>
  <c r="N56" i="47"/>
  <c r="O56" i="47"/>
  <c r="F56" i="47"/>
  <c r="F59" i="47"/>
  <c r="N31" i="47"/>
  <c r="O31" i="47"/>
  <c r="L31" i="47"/>
  <c r="F31" i="47"/>
  <c r="L82" i="46"/>
  <c r="N82" i="46"/>
  <c r="O82" i="46"/>
  <c r="L83" i="46"/>
  <c r="N83" i="46"/>
  <c r="O83" i="46"/>
  <c r="L84" i="46"/>
  <c r="N84" i="46"/>
  <c r="O84" i="46"/>
  <c r="L85" i="46"/>
  <c r="N85" i="46"/>
  <c r="O85" i="46"/>
  <c r="L86" i="46"/>
  <c r="N86" i="46"/>
  <c r="O86" i="46"/>
  <c r="L87" i="46"/>
  <c r="N87" i="46"/>
  <c r="O87" i="46"/>
  <c r="L93" i="46"/>
  <c r="F82" i="46"/>
  <c r="F83" i="46"/>
  <c r="F84" i="46"/>
  <c r="F85" i="46"/>
  <c r="F86" i="46"/>
  <c r="F87" i="46"/>
  <c r="N59" i="46"/>
  <c r="O59" i="46"/>
  <c r="L59" i="46"/>
  <c r="F59" i="46"/>
  <c r="N88" i="36"/>
  <c r="O88" i="36"/>
  <c r="N89" i="36"/>
  <c r="O89" i="36"/>
  <c r="N90" i="36"/>
  <c r="O90" i="36"/>
  <c r="N91" i="36"/>
  <c r="O91" i="36"/>
  <c r="N92" i="36"/>
  <c r="O92" i="36"/>
  <c r="N93" i="36"/>
  <c r="O93" i="36"/>
  <c r="L88" i="36"/>
  <c r="L89" i="36"/>
  <c r="L90" i="36"/>
  <c r="L91" i="36"/>
  <c r="L92" i="36"/>
  <c r="L93" i="36"/>
  <c r="F88" i="36"/>
  <c r="F89" i="36"/>
  <c r="F90" i="36"/>
  <c r="F91" i="36"/>
  <c r="F92" i="36"/>
  <c r="F93" i="36"/>
  <c r="L89" i="3"/>
  <c r="N89" i="3"/>
  <c r="O89" i="3"/>
  <c r="L90" i="3"/>
  <c r="N90" i="3"/>
  <c r="O90" i="3"/>
  <c r="L91" i="3"/>
  <c r="N91" i="3"/>
  <c r="O91" i="3"/>
  <c r="L92" i="3"/>
  <c r="N92" i="3"/>
  <c r="O92" i="3"/>
  <c r="L94" i="3"/>
  <c r="F89" i="3"/>
  <c r="F90" i="3"/>
  <c r="F91" i="3"/>
  <c r="F92" i="3"/>
  <c r="F94" i="3"/>
  <c r="G7" i="71" l="1"/>
  <c r="G11" i="71"/>
  <c r="H7" i="71"/>
  <c r="H11" i="71"/>
  <c r="M7" i="71"/>
  <c r="M11" i="71"/>
  <c r="P31" i="47"/>
  <c r="P56" i="48"/>
  <c r="P28" i="48"/>
  <c r="P56" i="47"/>
  <c r="P86" i="46"/>
  <c r="P84" i="46"/>
  <c r="P82" i="46"/>
  <c r="P92" i="36"/>
  <c r="P90" i="36"/>
  <c r="P89" i="36"/>
  <c r="P88" i="36"/>
  <c r="P92" i="3"/>
  <c r="P90" i="3"/>
  <c r="P55" i="48"/>
  <c r="P86" i="47"/>
  <c r="P85" i="47"/>
  <c r="P82" i="47"/>
  <c r="P81" i="47"/>
  <c r="P87" i="46"/>
  <c r="P85" i="46"/>
  <c r="P83" i="46"/>
  <c r="P59" i="46"/>
  <c r="P93" i="36"/>
  <c r="P89" i="3"/>
  <c r="P91" i="3"/>
  <c r="P91" i="36"/>
  <c r="P87" i="47"/>
  <c r="P83" i="47"/>
  <c r="N54" i="48" l="1"/>
  <c r="O54" i="48"/>
  <c r="L54" i="48"/>
  <c r="F54" i="48"/>
  <c r="P54" i="48" l="1"/>
  <c r="I61" i="3" l="1"/>
  <c r="K95" i="46" l="1"/>
  <c r="H61" i="3" l="1"/>
  <c r="K88" i="47" l="1"/>
  <c r="L57" i="46" l="1"/>
  <c r="N57" i="46"/>
  <c r="O57" i="46"/>
  <c r="L58" i="46"/>
  <c r="N58" i="46"/>
  <c r="O58" i="46"/>
  <c r="F57" i="46"/>
  <c r="F58" i="46"/>
  <c r="P58" i="46" l="1"/>
  <c r="P57" i="46"/>
  <c r="N43" i="47" l="1"/>
  <c r="O43" i="47"/>
  <c r="N44" i="47"/>
  <c r="O44" i="47"/>
  <c r="N45" i="47"/>
  <c r="O45" i="47"/>
  <c r="N46" i="47"/>
  <c r="O46" i="47"/>
  <c r="N47" i="47"/>
  <c r="O47" i="47"/>
  <c r="N48" i="47"/>
  <c r="O48" i="47"/>
  <c r="N50" i="47"/>
  <c r="O50" i="47"/>
  <c r="L44" i="47"/>
  <c r="L45" i="47"/>
  <c r="L46" i="47"/>
  <c r="L47" i="47"/>
  <c r="L48" i="47"/>
  <c r="L50" i="47"/>
  <c r="F44" i="47"/>
  <c r="F45" i="47"/>
  <c r="F46" i="47"/>
  <c r="F47" i="47"/>
  <c r="F48" i="47"/>
  <c r="F50" i="47"/>
  <c r="F53" i="47"/>
  <c r="N30" i="47"/>
  <c r="O30" i="47"/>
  <c r="L30" i="47"/>
  <c r="F30" i="47"/>
  <c r="L94" i="46"/>
  <c r="N94" i="46"/>
  <c r="O94" i="46"/>
  <c r="F94" i="46"/>
  <c r="P45" i="47" l="1"/>
  <c r="P47" i="47"/>
  <c r="P46" i="47"/>
  <c r="P30" i="47"/>
  <c r="P50" i="47"/>
  <c r="P43" i="47"/>
  <c r="P48" i="47"/>
  <c r="P44" i="47"/>
  <c r="P94" i="46"/>
  <c r="D68" i="70" l="1"/>
  <c r="D69" i="70"/>
  <c r="D70" i="70"/>
  <c r="D71" i="70"/>
  <c r="D72" i="70"/>
  <c r="D73" i="70"/>
  <c r="D74" i="70"/>
  <c r="D75" i="70"/>
  <c r="D76" i="70"/>
  <c r="D77" i="70"/>
  <c r="D78" i="70"/>
  <c r="D92" i="70"/>
  <c r="D94" i="70"/>
  <c r="F95" i="70"/>
  <c r="L71" i="70"/>
  <c r="L77" i="47"/>
  <c r="N77" i="47"/>
  <c r="O77" i="47"/>
  <c r="L78" i="47"/>
  <c r="N78" i="47"/>
  <c r="O78" i="47"/>
  <c r="L79" i="47"/>
  <c r="N79" i="47"/>
  <c r="O79" i="47"/>
  <c r="L80" i="47"/>
  <c r="N80" i="47"/>
  <c r="O80" i="47"/>
  <c r="F77" i="47"/>
  <c r="F78" i="47"/>
  <c r="F79" i="47"/>
  <c r="F80" i="47"/>
  <c r="N25" i="47"/>
  <c r="O25" i="47"/>
  <c r="N26" i="47"/>
  <c r="O26" i="47"/>
  <c r="N27" i="47"/>
  <c r="O27" i="47"/>
  <c r="N28" i="47"/>
  <c r="O28" i="47"/>
  <c r="N29" i="47"/>
  <c r="O29" i="47"/>
  <c r="L25" i="47"/>
  <c r="L26" i="47"/>
  <c r="L27" i="47"/>
  <c r="L28" i="47"/>
  <c r="L29" i="47"/>
  <c r="F27" i="47"/>
  <c r="F28" i="47"/>
  <c r="F29" i="47"/>
  <c r="F25" i="47"/>
  <c r="F26" i="47"/>
  <c r="D7" i="47"/>
  <c r="E7" i="47"/>
  <c r="D8" i="47"/>
  <c r="E8" i="47"/>
  <c r="D9" i="47"/>
  <c r="E9" i="47"/>
  <c r="D10" i="47"/>
  <c r="E10" i="47"/>
  <c r="D11" i="47"/>
  <c r="E11" i="47"/>
  <c r="D12" i="47"/>
  <c r="E12" i="47"/>
  <c r="D13" i="47"/>
  <c r="E13" i="47"/>
  <c r="D14" i="47"/>
  <c r="E14" i="47"/>
  <c r="D15" i="47"/>
  <c r="E15" i="47"/>
  <c r="D16" i="47"/>
  <c r="E16" i="47"/>
  <c r="D17" i="47"/>
  <c r="E17" i="47"/>
  <c r="D18" i="47"/>
  <c r="E18" i="47"/>
  <c r="D19" i="47"/>
  <c r="E19" i="47"/>
  <c r="D20" i="47"/>
  <c r="E20" i="47"/>
  <c r="D21" i="47"/>
  <c r="E21" i="47"/>
  <c r="D22" i="47"/>
  <c r="E22" i="47"/>
  <c r="D23" i="47"/>
  <c r="E23" i="47"/>
  <c r="D24" i="47"/>
  <c r="E24" i="47"/>
  <c r="D25" i="47"/>
  <c r="E25" i="47"/>
  <c r="D26" i="47"/>
  <c r="E26" i="47"/>
  <c r="D27" i="47"/>
  <c r="E27" i="47"/>
  <c r="D28" i="47"/>
  <c r="E28" i="47"/>
  <c r="D29" i="47"/>
  <c r="E29" i="47"/>
  <c r="D30" i="47"/>
  <c r="E30" i="47"/>
  <c r="D31" i="47"/>
  <c r="E31" i="47"/>
  <c r="L76" i="46"/>
  <c r="N76" i="46"/>
  <c r="O76" i="46"/>
  <c r="L77" i="46"/>
  <c r="N77" i="46"/>
  <c r="O77" i="46"/>
  <c r="L78" i="46"/>
  <c r="N78" i="46"/>
  <c r="O78" i="46"/>
  <c r="L79" i="46"/>
  <c r="N79" i="46"/>
  <c r="O79" i="46"/>
  <c r="L80" i="46"/>
  <c r="N80" i="46"/>
  <c r="O80" i="46"/>
  <c r="L81" i="46"/>
  <c r="N81" i="46"/>
  <c r="O81" i="46"/>
  <c r="F76" i="46"/>
  <c r="F77" i="46"/>
  <c r="F78" i="46"/>
  <c r="F79" i="46"/>
  <c r="F80" i="46"/>
  <c r="F81" i="46"/>
  <c r="N24" i="46"/>
  <c r="O24" i="46"/>
  <c r="N25" i="46"/>
  <c r="O25" i="46"/>
  <c r="N26" i="46"/>
  <c r="O26" i="46"/>
  <c r="N27" i="46"/>
  <c r="O27" i="46"/>
  <c r="L24" i="46"/>
  <c r="L25" i="46"/>
  <c r="F24" i="46"/>
  <c r="F25" i="46"/>
  <c r="N84" i="36"/>
  <c r="O84" i="36"/>
  <c r="N85" i="36"/>
  <c r="O85" i="36"/>
  <c r="N86" i="36"/>
  <c r="O86" i="36"/>
  <c r="L84" i="36"/>
  <c r="L85" i="36"/>
  <c r="F84" i="36"/>
  <c r="F85" i="36"/>
  <c r="F86" i="36"/>
  <c r="N87" i="3"/>
  <c r="O87" i="3"/>
  <c r="N88" i="3"/>
  <c r="O88" i="3"/>
  <c r="L87" i="3"/>
  <c r="L88" i="3"/>
  <c r="F87" i="3"/>
  <c r="F88" i="3"/>
  <c r="P29" i="47" l="1"/>
  <c r="P25" i="47"/>
  <c r="P24" i="46"/>
  <c r="P84" i="36"/>
  <c r="F61" i="68"/>
  <c r="P26" i="46"/>
  <c r="P25" i="46"/>
  <c r="P87" i="3"/>
  <c r="N61" i="68"/>
  <c r="O61" i="68"/>
  <c r="P77" i="47"/>
  <c r="P27" i="47"/>
  <c r="P26" i="47"/>
  <c r="P28" i="47"/>
  <c r="P76" i="46"/>
  <c r="P79" i="46"/>
  <c r="P77" i="46"/>
  <c r="P27" i="46"/>
  <c r="P86" i="36"/>
  <c r="P85" i="36"/>
  <c r="P88" i="3"/>
  <c r="L61" i="68"/>
  <c r="P79" i="47"/>
  <c r="P78" i="47"/>
  <c r="P80" i="47"/>
  <c r="P81" i="46"/>
  <c r="P80" i="46"/>
  <c r="P78" i="46"/>
  <c r="J39" i="68"/>
  <c r="J40" i="68"/>
  <c r="J41" i="68"/>
  <c r="J42" i="68"/>
  <c r="J43" i="68"/>
  <c r="J44" i="68"/>
  <c r="J45" i="68"/>
  <c r="J46" i="68"/>
  <c r="J47" i="68"/>
  <c r="J48" i="68"/>
  <c r="J49" i="68"/>
  <c r="J50" i="68"/>
  <c r="J51" i="68"/>
  <c r="J52" i="68"/>
  <c r="J53" i="68"/>
  <c r="J54" i="68"/>
  <c r="J55" i="68"/>
  <c r="J56" i="68"/>
  <c r="J57" i="68"/>
  <c r="J58" i="68"/>
  <c r="J59" i="68"/>
  <c r="J60" i="68"/>
  <c r="L18" i="74"/>
  <c r="K18" i="74"/>
  <c r="F18" i="74"/>
  <c r="H18" i="74" s="1"/>
  <c r="E18" i="74"/>
  <c r="L17" i="74"/>
  <c r="K17" i="74"/>
  <c r="F17" i="74"/>
  <c r="E17" i="74"/>
  <c r="G17" i="74" s="1"/>
  <c r="L16" i="74"/>
  <c r="K16" i="74"/>
  <c r="F16" i="74"/>
  <c r="H16" i="74" s="1"/>
  <c r="E16" i="74"/>
  <c r="R15" i="74"/>
  <c r="Q15" i="74"/>
  <c r="O15" i="74"/>
  <c r="I15" i="74"/>
  <c r="R14" i="74"/>
  <c r="Q14" i="74"/>
  <c r="O14" i="74"/>
  <c r="N14" i="74"/>
  <c r="M14" i="74"/>
  <c r="I14" i="74"/>
  <c r="H14" i="74"/>
  <c r="G14" i="74"/>
  <c r="R13" i="74"/>
  <c r="Q13" i="74"/>
  <c r="O13" i="74"/>
  <c r="N13" i="74"/>
  <c r="M13" i="74"/>
  <c r="I13" i="74"/>
  <c r="H13" i="74"/>
  <c r="G13" i="74"/>
  <c r="R12" i="74"/>
  <c r="Q12" i="74"/>
  <c r="O12" i="74"/>
  <c r="N12" i="74"/>
  <c r="M12" i="74"/>
  <c r="I12" i="74"/>
  <c r="H12" i="74"/>
  <c r="G12" i="74"/>
  <c r="R11" i="74"/>
  <c r="Q11" i="74"/>
  <c r="O11" i="74"/>
  <c r="N11" i="74"/>
  <c r="M11" i="74"/>
  <c r="I11" i="74"/>
  <c r="H11" i="74"/>
  <c r="G11" i="74"/>
  <c r="R10" i="74"/>
  <c r="Q10" i="74"/>
  <c r="O10" i="74"/>
  <c r="N10" i="74"/>
  <c r="M10" i="74"/>
  <c r="I10" i="74"/>
  <c r="H10" i="74"/>
  <c r="G10" i="74"/>
  <c r="R9" i="74"/>
  <c r="Q9" i="74"/>
  <c r="O9" i="74"/>
  <c r="N9" i="74"/>
  <c r="M9" i="74"/>
  <c r="I9" i="74"/>
  <c r="H9" i="74"/>
  <c r="G9" i="74"/>
  <c r="R8" i="74"/>
  <c r="Q8" i="74"/>
  <c r="O8" i="74"/>
  <c r="N8" i="74"/>
  <c r="M8" i="74"/>
  <c r="I8" i="74"/>
  <c r="H8" i="74"/>
  <c r="G8" i="74"/>
  <c r="R7" i="74"/>
  <c r="Q7" i="74"/>
  <c r="O7" i="74"/>
  <c r="N7" i="74"/>
  <c r="N15" i="74" s="1"/>
  <c r="M7" i="74"/>
  <c r="I7" i="74"/>
  <c r="H7" i="74"/>
  <c r="H15" i="74" s="1"/>
  <c r="G7" i="74"/>
  <c r="R6" i="74"/>
  <c r="Q6" i="74"/>
  <c r="L6" i="74"/>
  <c r="K6" i="74"/>
  <c r="H6" i="74"/>
  <c r="N6" i="74" s="1"/>
  <c r="G6" i="74"/>
  <c r="M6" i="74" s="1"/>
  <c r="Q5" i="74"/>
  <c r="M5" i="74"/>
  <c r="K5" i="74"/>
  <c r="G5" i="74"/>
  <c r="L18" i="73"/>
  <c r="K18" i="73"/>
  <c r="F18" i="73"/>
  <c r="E18" i="73"/>
  <c r="G18" i="73" s="1"/>
  <c r="L17" i="73"/>
  <c r="K17" i="73"/>
  <c r="F17" i="73"/>
  <c r="H17" i="73" s="1"/>
  <c r="E17" i="73"/>
  <c r="L16" i="73"/>
  <c r="K16" i="73"/>
  <c r="F16" i="73"/>
  <c r="E16" i="73"/>
  <c r="G16" i="73" s="1"/>
  <c r="R15" i="73"/>
  <c r="Q15" i="73"/>
  <c r="O15" i="73"/>
  <c r="I15" i="73"/>
  <c r="R14" i="73"/>
  <c r="Q14" i="73"/>
  <c r="O14" i="73"/>
  <c r="N14" i="73"/>
  <c r="M14" i="73"/>
  <c r="I14" i="73"/>
  <c r="H14" i="73"/>
  <c r="G14" i="73"/>
  <c r="R13" i="73"/>
  <c r="Q13" i="73"/>
  <c r="O13" i="73"/>
  <c r="N13" i="73"/>
  <c r="M13" i="73"/>
  <c r="I13" i="73"/>
  <c r="H13" i="73"/>
  <c r="G13" i="73"/>
  <c r="R12" i="73"/>
  <c r="Q12" i="73"/>
  <c r="O12" i="73"/>
  <c r="N12" i="73"/>
  <c r="M12" i="73"/>
  <c r="I12" i="73"/>
  <c r="H12" i="73"/>
  <c r="G12" i="73"/>
  <c r="R11" i="73"/>
  <c r="Q11" i="73"/>
  <c r="O11" i="73"/>
  <c r="N11" i="73"/>
  <c r="M11" i="73"/>
  <c r="I11" i="73"/>
  <c r="H11" i="73"/>
  <c r="G11" i="73"/>
  <c r="R10" i="73"/>
  <c r="Q10" i="73"/>
  <c r="O10" i="73"/>
  <c r="N10" i="73"/>
  <c r="M10" i="73"/>
  <c r="I10" i="73"/>
  <c r="H10" i="73"/>
  <c r="G10" i="73"/>
  <c r="R9" i="73"/>
  <c r="Q9" i="73"/>
  <c r="O9" i="73"/>
  <c r="N9" i="73"/>
  <c r="M9" i="73"/>
  <c r="I9" i="73"/>
  <c r="H9" i="73"/>
  <c r="G9" i="73"/>
  <c r="R8" i="73"/>
  <c r="Q8" i="73"/>
  <c r="O8" i="73"/>
  <c r="N8" i="73"/>
  <c r="M8" i="73"/>
  <c r="I8" i="73"/>
  <c r="H8" i="73"/>
  <c r="G8" i="73"/>
  <c r="R7" i="73"/>
  <c r="Q7" i="73"/>
  <c r="O7" i="73"/>
  <c r="N7" i="73"/>
  <c r="M7" i="73"/>
  <c r="I7" i="73"/>
  <c r="H7" i="73"/>
  <c r="H15" i="73" s="1"/>
  <c r="G7" i="73"/>
  <c r="R6" i="73"/>
  <c r="Q6" i="73"/>
  <c r="L6" i="73"/>
  <c r="K6" i="73"/>
  <c r="H6" i="73"/>
  <c r="N6" i="73" s="1"/>
  <c r="G6" i="73"/>
  <c r="M6" i="73" s="1"/>
  <c r="Q5" i="73"/>
  <c r="M5" i="73"/>
  <c r="K5" i="73"/>
  <c r="G5" i="73"/>
  <c r="L18" i="72"/>
  <c r="K18" i="72"/>
  <c r="F18" i="72"/>
  <c r="H18" i="72" s="1"/>
  <c r="E18" i="72"/>
  <c r="L17" i="72"/>
  <c r="K17" i="72"/>
  <c r="F17" i="72"/>
  <c r="E17" i="72"/>
  <c r="G17" i="72" s="1"/>
  <c r="L16" i="72"/>
  <c r="K16" i="72"/>
  <c r="F16" i="72"/>
  <c r="H16" i="72" s="1"/>
  <c r="E16" i="72"/>
  <c r="R15" i="72"/>
  <c r="Q15" i="72"/>
  <c r="O15" i="72"/>
  <c r="I15" i="72"/>
  <c r="N14" i="72"/>
  <c r="M14" i="72"/>
  <c r="H14" i="72"/>
  <c r="G14" i="72"/>
  <c r="R13" i="72"/>
  <c r="Q13" i="72"/>
  <c r="O13" i="72"/>
  <c r="N13" i="72"/>
  <c r="M13" i="72"/>
  <c r="I13" i="72"/>
  <c r="H13" i="72"/>
  <c r="G13" i="72"/>
  <c r="R12" i="72"/>
  <c r="Q12" i="72"/>
  <c r="O12" i="72"/>
  <c r="N12" i="72"/>
  <c r="M12" i="72"/>
  <c r="I12" i="72"/>
  <c r="H12" i="72"/>
  <c r="G12" i="72"/>
  <c r="R11" i="72"/>
  <c r="Q11" i="72"/>
  <c r="O11" i="72"/>
  <c r="N11" i="72"/>
  <c r="M11" i="72"/>
  <c r="I11" i="72"/>
  <c r="H11" i="72"/>
  <c r="G11" i="72"/>
  <c r="R10" i="72"/>
  <c r="Q10" i="72"/>
  <c r="O10" i="72"/>
  <c r="N10" i="72"/>
  <c r="M10" i="72"/>
  <c r="I10" i="72"/>
  <c r="H10" i="72"/>
  <c r="G10" i="72"/>
  <c r="R9" i="72"/>
  <c r="Q9" i="72"/>
  <c r="O9" i="72"/>
  <c r="N9" i="72"/>
  <c r="M9" i="72"/>
  <c r="I9" i="72"/>
  <c r="H9" i="72"/>
  <c r="G9" i="72"/>
  <c r="R8" i="72"/>
  <c r="Q8" i="72"/>
  <c r="O8" i="72"/>
  <c r="N8" i="72"/>
  <c r="M8" i="72"/>
  <c r="I8" i="72"/>
  <c r="H8" i="72"/>
  <c r="G8" i="72"/>
  <c r="R7" i="72"/>
  <c r="Q7" i="72"/>
  <c r="O7" i="72"/>
  <c r="N7" i="72"/>
  <c r="N15" i="72" s="1"/>
  <c r="M7" i="72"/>
  <c r="M15" i="72" s="1"/>
  <c r="I7" i="72"/>
  <c r="H7" i="72"/>
  <c r="G7" i="72"/>
  <c r="G15" i="72" s="1"/>
  <c r="R6" i="72"/>
  <c r="Q6" i="72"/>
  <c r="L6" i="72"/>
  <c r="K6" i="72"/>
  <c r="H6" i="72"/>
  <c r="N6" i="72" s="1"/>
  <c r="G6" i="72"/>
  <c r="M6" i="72" s="1"/>
  <c r="Q5" i="72"/>
  <c r="M5" i="72"/>
  <c r="K5" i="72"/>
  <c r="G5" i="72"/>
  <c r="L18" i="71"/>
  <c r="K18" i="71"/>
  <c r="F18" i="71"/>
  <c r="H18" i="71" s="1"/>
  <c r="E18" i="71"/>
  <c r="L17" i="71"/>
  <c r="K17" i="71"/>
  <c r="F17" i="71"/>
  <c r="E17" i="71"/>
  <c r="G17" i="71" s="1"/>
  <c r="L16" i="71"/>
  <c r="K16" i="71"/>
  <c r="F16" i="71"/>
  <c r="H16" i="71" s="1"/>
  <c r="E16" i="71"/>
  <c r="R15" i="71"/>
  <c r="Q15" i="71"/>
  <c r="O15" i="71"/>
  <c r="I15" i="71"/>
  <c r="R14" i="71"/>
  <c r="Q14" i="71"/>
  <c r="O14" i="71"/>
  <c r="N14" i="71"/>
  <c r="I14" i="71"/>
  <c r="R13" i="71"/>
  <c r="Q13" i="71"/>
  <c r="O13" i="71"/>
  <c r="N13" i="71"/>
  <c r="I13" i="71"/>
  <c r="R12" i="71"/>
  <c r="Q12" i="71"/>
  <c r="O12" i="71"/>
  <c r="N12" i="71"/>
  <c r="I12" i="71"/>
  <c r="R11" i="71"/>
  <c r="Q11" i="71"/>
  <c r="O11" i="71"/>
  <c r="N11" i="71"/>
  <c r="I11" i="71"/>
  <c r="R10" i="71"/>
  <c r="Q10" i="71"/>
  <c r="O10" i="71"/>
  <c r="N10" i="71"/>
  <c r="I10" i="71"/>
  <c r="R9" i="71"/>
  <c r="Q9" i="71"/>
  <c r="O9" i="71"/>
  <c r="N9" i="71"/>
  <c r="I9" i="71"/>
  <c r="R8" i="71"/>
  <c r="Q8" i="71"/>
  <c r="O8" i="71"/>
  <c r="N8" i="71"/>
  <c r="I8" i="71"/>
  <c r="R7" i="71"/>
  <c r="Q7" i="71"/>
  <c r="O7" i="71"/>
  <c r="N7" i="71"/>
  <c r="M15" i="71"/>
  <c r="I7" i="71"/>
  <c r="H15" i="71"/>
  <c r="G15" i="71"/>
  <c r="R6" i="71"/>
  <c r="Q6" i="71"/>
  <c r="L6" i="71"/>
  <c r="K6" i="71"/>
  <c r="H6" i="71"/>
  <c r="N6" i="71" s="1"/>
  <c r="G6" i="71"/>
  <c r="M6" i="71" s="1"/>
  <c r="Q5" i="71"/>
  <c r="M5" i="71"/>
  <c r="K5" i="71"/>
  <c r="G5" i="71"/>
  <c r="N14" i="34"/>
  <c r="M14" i="34"/>
  <c r="N13" i="34"/>
  <c r="M13" i="34"/>
  <c r="N10" i="34"/>
  <c r="M10" i="34"/>
  <c r="N9" i="34"/>
  <c r="M9" i="34"/>
  <c r="N8" i="34"/>
  <c r="M8" i="34"/>
  <c r="H14" i="34"/>
  <c r="G14" i="34"/>
  <c r="H13" i="34"/>
  <c r="G13" i="34"/>
  <c r="H12" i="34"/>
  <c r="G12" i="34"/>
  <c r="H10" i="34"/>
  <c r="H9" i="34"/>
  <c r="H8" i="34"/>
  <c r="G10" i="34"/>
  <c r="G9" i="34"/>
  <c r="G8" i="34"/>
  <c r="L16" i="34"/>
  <c r="N16" i="34" s="1"/>
  <c r="L17" i="34"/>
  <c r="N17" i="34" s="1"/>
  <c r="L18" i="34"/>
  <c r="N18" i="34" s="1"/>
  <c r="K18" i="34"/>
  <c r="M18" i="34" s="1"/>
  <c r="K17" i="34"/>
  <c r="M17" i="34" s="1"/>
  <c r="K16" i="34"/>
  <c r="M16" i="34" s="1"/>
  <c r="F18" i="34"/>
  <c r="H18" i="34" s="1"/>
  <c r="E18" i="34"/>
  <c r="G18" i="34" s="1"/>
  <c r="E17" i="34"/>
  <c r="G17" i="34" s="1"/>
  <c r="E16" i="34"/>
  <c r="G16" i="34" s="1"/>
  <c r="M15" i="74" l="1"/>
  <c r="H15" i="72"/>
  <c r="G15" i="73"/>
  <c r="M15" i="73"/>
  <c r="N15" i="71"/>
  <c r="G15" i="74"/>
  <c r="O17" i="72"/>
  <c r="P61" i="68"/>
  <c r="I16" i="74"/>
  <c r="I18" i="74"/>
  <c r="I16" i="72"/>
  <c r="I18" i="72"/>
  <c r="O16" i="73"/>
  <c r="O18" i="73"/>
  <c r="I17" i="73"/>
  <c r="S7" i="74"/>
  <c r="S9" i="74"/>
  <c r="S11" i="74"/>
  <c r="S13" i="74"/>
  <c r="S8" i="72"/>
  <c r="S10" i="72"/>
  <c r="S12" i="72"/>
  <c r="S15" i="72"/>
  <c r="I17" i="72"/>
  <c r="S7" i="71"/>
  <c r="S9" i="71"/>
  <c r="S11" i="71"/>
  <c r="S13" i="71"/>
  <c r="O17" i="74"/>
  <c r="Q16" i="74"/>
  <c r="Q17" i="74"/>
  <c r="Q18" i="74"/>
  <c r="S8" i="74"/>
  <c r="S10" i="74"/>
  <c r="S12" i="74"/>
  <c r="S14" i="74"/>
  <c r="S15" i="74"/>
  <c r="R16" i="74"/>
  <c r="I17" i="74"/>
  <c r="R18" i="74"/>
  <c r="S8" i="73"/>
  <c r="S10" i="73"/>
  <c r="S12" i="73"/>
  <c r="S14" i="73"/>
  <c r="N15" i="73"/>
  <c r="S15" i="73"/>
  <c r="Q16" i="73"/>
  <c r="Q17" i="73"/>
  <c r="Q18" i="73"/>
  <c r="S7" i="73"/>
  <c r="S9" i="73"/>
  <c r="S11" i="73"/>
  <c r="S13" i="73"/>
  <c r="I16" i="73"/>
  <c r="R17" i="73"/>
  <c r="I18" i="73"/>
  <c r="S7" i="72"/>
  <c r="S9" i="72"/>
  <c r="S11" i="72"/>
  <c r="S13" i="72"/>
  <c r="Q16" i="72"/>
  <c r="Q17" i="72"/>
  <c r="Q18" i="72"/>
  <c r="R16" i="72"/>
  <c r="R18" i="72"/>
  <c r="I16" i="71"/>
  <c r="I18" i="71"/>
  <c r="G16" i="74"/>
  <c r="M16" i="74"/>
  <c r="O16" i="74"/>
  <c r="H17" i="74"/>
  <c r="N17" i="74"/>
  <c r="R17" i="74"/>
  <c r="G18" i="74"/>
  <c r="M18" i="74"/>
  <c r="O18" i="74"/>
  <c r="N16" i="74"/>
  <c r="M17" i="74"/>
  <c r="N18" i="74"/>
  <c r="H16" i="73"/>
  <c r="N16" i="73"/>
  <c r="R16" i="73"/>
  <c r="G17" i="73"/>
  <c r="M17" i="73"/>
  <c r="O17" i="73"/>
  <c r="H18" i="73"/>
  <c r="N18" i="73"/>
  <c r="R18" i="73"/>
  <c r="M16" i="73"/>
  <c r="N17" i="73"/>
  <c r="M18" i="73"/>
  <c r="G16" i="72"/>
  <c r="M16" i="72"/>
  <c r="O16" i="72"/>
  <c r="H17" i="72"/>
  <c r="N17" i="72"/>
  <c r="R17" i="72"/>
  <c r="G18" i="72"/>
  <c r="M18" i="72"/>
  <c r="O18" i="72"/>
  <c r="N16" i="72"/>
  <c r="M17" i="72"/>
  <c r="N18" i="72"/>
  <c r="O17" i="71"/>
  <c r="Q16" i="71"/>
  <c r="Q17" i="71"/>
  <c r="Q18" i="71"/>
  <c r="S8" i="71"/>
  <c r="S10" i="71"/>
  <c r="S12" i="71"/>
  <c r="S14" i="71"/>
  <c r="S15" i="71"/>
  <c r="R16" i="71"/>
  <c r="I17" i="71"/>
  <c r="R18" i="71"/>
  <c r="G16" i="71"/>
  <c r="M16" i="71"/>
  <c r="O16" i="71"/>
  <c r="H17" i="71"/>
  <c r="N17" i="71"/>
  <c r="R17" i="71"/>
  <c r="G18" i="71"/>
  <c r="M18" i="71"/>
  <c r="O18" i="71"/>
  <c r="N16" i="71"/>
  <c r="M17" i="71"/>
  <c r="N18" i="71"/>
  <c r="C67" i="3"/>
  <c r="B67" i="3"/>
  <c r="C38" i="3"/>
  <c r="K38" i="3" s="1"/>
  <c r="B38" i="3"/>
  <c r="J38" i="3" s="1"/>
  <c r="S18" i="74" l="1"/>
  <c r="S16" i="74"/>
  <c r="S18" i="71"/>
  <c r="S18" i="72"/>
  <c r="S18" i="73"/>
  <c r="S16" i="73"/>
  <c r="S16" i="71"/>
  <c r="S17" i="74"/>
  <c r="S17" i="73"/>
  <c r="S16" i="72"/>
  <c r="S17" i="72"/>
  <c r="S17" i="71"/>
  <c r="I13" i="34"/>
  <c r="I14" i="34"/>
  <c r="I9" i="34"/>
  <c r="I10" i="34"/>
  <c r="Q6" i="65" l="1"/>
  <c r="I95" i="68"/>
  <c r="H95" i="68"/>
  <c r="C95" i="68"/>
  <c r="B95" i="68"/>
  <c r="J39" i="66" l="1"/>
  <c r="J40" i="66"/>
  <c r="J41" i="66"/>
  <c r="J42" i="66"/>
  <c r="J43" i="66"/>
  <c r="J44" i="66"/>
  <c r="J45" i="66"/>
  <c r="J46" i="66"/>
  <c r="J47" i="66"/>
  <c r="J48" i="66"/>
  <c r="J49" i="66"/>
  <c r="J50" i="66"/>
  <c r="J51" i="66"/>
  <c r="J52" i="66"/>
  <c r="J53" i="66"/>
  <c r="J54" i="66"/>
  <c r="B66" i="70" l="1"/>
  <c r="K94" i="68" l="1"/>
  <c r="D39" i="66"/>
  <c r="E39" i="66"/>
  <c r="D40" i="66"/>
  <c r="E40" i="66"/>
  <c r="D41" i="66"/>
  <c r="E41" i="66"/>
  <c r="D42" i="66"/>
  <c r="E42" i="66"/>
  <c r="D43" i="66"/>
  <c r="E43" i="66"/>
  <c r="D44" i="66"/>
  <c r="E44" i="66"/>
  <c r="D45" i="66"/>
  <c r="E45" i="66"/>
  <c r="D46" i="66"/>
  <c r="E46" i="66"/>
  <c r="D47" i="66"/>
  <c r="E47" i="66"/>
  <c r="D48" i="66"/>
  <c r="E48" i="66"/>
  <c r="D49" i="66"/>
  <c r="E49" i="66"/>
  <c r="D50" i="66"/>
  <c r="E50" i="66"/>
  <c r="D51" i="66"/>
  <c r="E51" i="66"/>
  <c r="D52" i="66"/>
  <c r="E52" i="66"/>
  <c r="D53" i="66"/>
  <c r="E53" i="66"/>
  <c r="D54" i="66"/>
  <c r="E54" i="66"/>
  <c r="D7" i="66" l="1"/>
  <c r="D8" i="66"/>
  <c r="D9" i="66"/>
  <c r="D10" i="66"/>
  <c r="D11" i="66"/>
  <c r="D12" i="66"/>
  <c r="D13" i="66"/>
  <c r="D14" i="66"/>
  <c r="D15" i="66"/>
  <c r="D16" i="66"/>
  <c r="D17" i="66"/>
  <c r="D18" i="66"/>
  <c r="D19" i="66"/>
  <c r="D20" i="66"/>
  <c r="D21" i="66"/>
  <c r="D22" i="66"/>
  <c r="D23" i="66"/>
  <c r="D24" i="66"/>
  <c r="D25" i="66"/>
  <c r="D26" i="66"/>
  <c r="D27" i="66"/>
  <c r="D28" i="66"/>
  <c r="D29" i="66"/>
  <c r="D30" i="66"/>
  <c r="D31" i="66"/>
  <c r="O96" i="70" l="1"/>
  <c r="N96" i="70"/>
  <c r="L96" i="70"/>
  <c r="K96" i="70"/>
  <c r="J96" i="70"/>
  <c r="F96" i="70"/>
  <c r="K94" i="70"/>
  <c r="J94" i="70"/>
  <c r="E94" i="70"/>
  <c r="K92" i="70"/>
  <c r="J92" i="70"/>
  <c r="E92" i="70"/>
  <c r="K91" i="70"/>
  <c r="J91" i="70"/>
  <c r="K78" i="70"/>
  <c r="J78" i="70"/>
  <c r="E78" i="70"/>
  <c r="K77" i="70"/>
  <c r="J77" i="70"/>
  <c r="E77" i="70"/>
  <c r="K76" i="70"/>
  <c r="J76" i="70"/>
  <c r="E76" i="70"/>
  <c r="K75" i="70"/>
  <c r="J75" i="70"/>
  <c r="E75" i="70"/>
  <c r="K74" i="70"/>
  <c r="J74" i="70"/>
  <c r="E74" i="70"/>
  <c r="K73" i="70"/>
  <c r="J73" i="70"/>
  <c r="E73" i="70"/>
  <c r="K72" i="70"/>
  <c r="J72" i="70"/>
  <c r="E72" i="70"/>
  <c r="K71" i="70"/>
  <c r="J71" i="70"/>
  <c r="E71" i="70"/>
  <c r="O70" i="70"/>
  <c r="N70" i="70"/>
  <c r="L70" i="70"/>
  <c r="K70" i="70"/>
  <c r="J70" i="70"/>
  <c r="F70" i="70"/>
  <c r="E70" i="70"/>
  <c r="O69" i="70"/>
  <c r="N69" i="70"/>
  <c r="L69" i="70"/>
  <c r="K69" i="70"/>
  <c r="J69" i="70"/>
  <c r="F69" i="70"/>
  <c r="E69" i="70"/>
  <c r="O68" i="70"/>
  <c r="N68" i="70"/>
  <c r="L68" i="70"/>
  <c r="K68" i="70"/>
  <c r="J68" i="70"/>
  <c r="F68" i="70"/>
  <c r="O95" i="70" s="1"/>
  <c r="E68" i="70"/>
  <c r="N95" i="70" s="1"/>
  <c r="N66" i="70"/>
  <c r="J66" i="70"/>
  <c r="H66" i="70"/>
  <c r="D66" i="70"/>
  <c r="O62" i="70"/>
  <c r="N62" i="70"/>
  <c r="L62" i="70"/>
  <c r="F62" i="70"/>
  <c r="I61" i="70"/>
  <c r="H61" i="70"/>
  <c r="K60" i="70"/>
  <c r="J60" i="70"/>
  <c r="E60" i="70"/>
  <c r="D60" i="70"/>
  <c r="K59" i="70"/>
  <c r="E59" i="70"/>
  <c r="D59" i="70"/>
  <c r="K58" i="70"/>
  <c r="E58" i="70"/>
  <c r="D58" i="70"/>
  <c r="K57" i="70"/>
  <c r="K55" i="70"/>
  <c r="E55" i="70"/>
  <c r="D55" i="70"/>
  <c r="K54" i="70"/>
  <c r="E54" i="70"/>
  <c r="D54" i="70"/>
  <c r="K53" i="70"/>
  <c r="E53" i="70"/>
  <c r="D53" i="70"/>
  <c r="O52" i="70"/>
  <c r="N52" i="70"/>
  <c r="O47" i="70"/>
  <c r="N47" i="70"/>
  <c r="L47" i="70"/>
  <c r="K47" i="70"/>
  <c r="F47" i="70"/>
  <c r="E47" i="70"/>
  <c r="D47" i="70"/>
  <c r="O46" i="70"/>
  <c r="N46" i="70"/>
  <c r="L46" i="70"/>
  <c r="K46" i="70"/>
  <c r="F46" i="70"/>
  <c r="E46" i="70"/>
  <c r="D46" i="70"/>
  <c r="O45" i="70"/>
  <c r="N45" i="70"/>
  <c r="L45" i="70"/>
  <c r="K45" i="70"/>
  <c r="F45" i="70"/>
  <c r="E45" i="70"/>
  <c r="D45" i="70"/>
  <c r="O44" i="70"/>
  <c r="N44" i="70"/>
  <c r="L44" i="70"/>
  <c r="K44" i="70"/>
  <c r="F44" i="70"/>
  <c r="E44" i="70"/>
  <c r="D44" i="70"/>
  <c r="O43" i="70"/>
  <c r="N43" i="70"/>
  <c r="L43" i="70"/>
  <c r="K43" i="70"/>
  <c r="F43" i="70"/>
  <c r="E43" i="70"/>
  <c r="D43" i="70"/>
  <c r="O42" i="70"/>
  <c r="N42" i="70"/>
  <c r="L42" i="70"/>
  <c r="K42" i="70"/>
  <c r="F42" i="70"/>
  <c r="E42" i="70"/>
  <c r="D42" i="70"/>
  <c r="O41" i="70"/>
  <c r="N41" i="70"/>
  <c r="L41" i="70"/>
  <c r="K41" i="70"/>
  <c r="F41" i="70"/>
  <c r="E41" i="70"/>
  <c r="D41" i="70"/>
  <c r="O40" i="70"/>
  <c r="N40" i="70"/>
  <c r="L40" i="70"/>
  <c r="K40" i="70"/>
  <c r="F40" i="70"/>
  <c r="E40" i="70"/>
  <c r="D40" i="70"/>
  <c r="O39" i="70"/>
  <c r="N39" i="70"/>
  <c r="L39" i="70"/>
  <c r="K39" i="70"/>
  <c r="F39" i="70"/>
  <c r="E39" i="70"/>
  <c r="D39" i="70"/>
  <c r="P37" i="70"/>
  <c r="P66" i="70" s="1"/>
  <c r="N37" i="70"/>
  <c r="J37" i="70"/>
  <c r="H37" i="70"/>
  <c r="D37" i="70"/>
  <c r="B37" i="70"/>
  <c r="O33" i="70"/>
  <c r="N33" i="70"/>
  <c r="L33" i="70"/>
  <c r="F33" i="70"/>
  <c r="E32" i="70"/>
  <c r="K31" i="70"/>
  <c r="E31" i="70"/>
  <c r="D31" i="70"/>
  <c r="K30" i="70"/>
  <c r="E30" i="70"/>
  <c r="D30" i="70"/>
  <c r="K29" i="70"/>
  <c r="E29" i="70"/>
  <c r="D29" i="70"/>
  <c r="K28" i="70"/>
  <c r="E28" i="70"/>
  <c r="D28" i="70"/>
  <c r="K27" i="70"/>
  <c r="E27" i="70"/>
  <c r="D27" i="70"/>
  <c r="K26" i="70"/>
  <c r="E26" i="70"/>
  <c r="D26" i="70"/>
  <c r="K25" i="70"/>
  <c r="E25" i="70"/>
  <c r="D25" i="70"/>
  <c r="K24" i="70"/>
  <c r="E24" i="70"/>
  <c r="D24" i="70"/>
  <c r="K23" i="70"/>
  <c r="E23" i="70"/>
  <c r="D23" i="70"/>
  <c r="K22" i="70"/>
  <c r="E22" i="70"/>
  <c r="D22" i="70"/>
  <c r="K21" i="70"/>
  <c r="E21" i="70"/>
  <c r="D21" i="70"/>
  <c r="K20" i="70"/>
  <c r="E20" i="70"/>
  <c r="D20" i="70"/>
  <c r="K19" i="70"/>
  <c r="E19" i="70"/>
  <c r="D19" i="70"/>
  <c r="K18" i="70"/>
  <c r="E18" i="70"/>
  <c r="D18" i="70"/>
  <c r="K17" i="70"/>
  <c r="E17" i="70"/>
  <c r="D17" i="70"/>
  <c r="K16" i="70"/>
  <c r="E16" i="70"/>
  <c r="D16" i="70"/>
  <c r="K15" i="70"/>
  <c r="E15" i="70"/>
  <c r="D15" i="70"/>
  <c r="O14" i="70"/>
  <c r="N14" i="70"/>
  <c r="L14" i="70"/>
  <c r="K14" i="70"/>
  <c r="F14" i="70"/>
  <c r="E14" i="70"/>
  <c r="D14" i="70"/>
  <c r="O13" i="70"/>
  <c r="N13" i="70"/>
  <c r="L13" i="70"/>
  <c r="K13" i="70"/>
  <c r="F13" i="70"/>
  <c r="E13" i="70"/>
  <c r="D13" i="70"/>
  <c r="O12" i="70"/>
  <c r="N12" i="70"/>
  <c r="L12" i="70"/>
  <c r="K12" i="70"/>
  <c r="F12" i="70"/>
  <c r="E12" i="70"/>
  <c r="D12" i="70"/>
  <c r="O11" i="70"/>
  <c r="N11" i="70"/>
  <c r="L11" i="70"/>
  <c r="K11" i="70"/>
  <c r="F11" i="70"/>
  <c r="E11" i="70"/>
  <c r="D11" i="70"/>
  <c r="O10" i="70"/>
  <c r="N10" i="70"/>
  <c r="L10" i="70"/>
  <c r="K10" i="70"/>
  <c r="F10" i="70"/>
  <c r="E10" i="70"/>
  <c r="D10" i="70"/>
  <c r="O9" i="70"/>
  <c r="N9" i="70"/>
  <c r="L9" i="70"/>
  <c r="K9" i="70"/>
  <c r="F9" i="70"/>
  <c r="E9" i="70"/>
  <c r="D9" i="70"/>
  <c r="O8" i="70"/>
  <c r="N8" i="70"/>
  <c r="L8" i="70"/>
  <c r="K8" i="70"/>
  <c r="F8" i="70"/>
  <c r="E8" i="70"/>
  <c r="D8" i="70"/>
  <c r="O7" i="70"/>
  <c r="N7" i="70"/>
  <c r="L7" i="70"/>
  <c r="K7" i="70"/>
  <c r="F7" i="70"/>
  <c r="E7" i="70"/>
  <c r="D7" i="70"/>
  <c r="C6" i="70"/>
  <c r="B6" i="70"/>
  <c r="N5" i="70"/>
  <c r="J5" i="70"/>
  <c r="H5" i="70"/>
  <c r="D5" i="70"/>
  <c r="L6" i="69"/>
  <c r="G7" i="69"/>
  <c r="F6" i="69"/>
  <c r="Q7" i="69"/>
  <c r="P7" i="69"/>
  <c r="N7" i="69"/>
  <c r="L7" i="69"/>
  <c r="H7" i="69"/>
  <c r="F7" i="69"/>
  <c r="Q6" i="69"/>
  <c r="P6" i="69"/>
  <c r="N6" i="69"/>
  <c r="H6" i="69"/>
  <c r="Q5" i="69"/>
  <c r="P5" i="69"/>
  <c r="K5" i="69"/>
  <c r="J5" i="69"/>
  <c r="G5" i="69"/>
  <c r="M5" i="69" s="1"/>
  <c r="F5" i="69"/>
  <c r="L5" i="69" s="1"/>
  <c r="P4" i="69"/>
  <c r="L4" i="69"/>
  <c r="J4" i="69"/>
  <c r="F4" i="69"/>
  <c r="O96" i="68"/>
  <c r="N96" i="68"/>
  <c r="L96" i="68"/>
  <c r="K96" i="68"/>
  <c r="J96" i="68"/>
  <c r="F96" i="68"/>
  <c r="E95" i="68"/>
  <c r="D95" i="68"/>
  <c r="J94" i="68"/>
  <c r="E94" i="68"/>
  <c r="D94" i="68"/>
  <c r="K93" i="68"/>
  <c r="J93" i="68"/>
  <c r="E93" i="68"/>
  <c r="D93" i="68"/>
  <c r="K92" i="68"/>
  <c r="J92" i="68"/>
  <c r="E92" i="68"/>
  <c r="D92" i="68"/>
  <c r="K91" i="68"/>
  <c r="J91" i="68"/>
  <c r="E91" i="68"/>
  <c r="D91" i="68"/>
  <c r="K90" i="68"/>
  <c r="J90" i="68"/>
  <c r="E90" i="68"/>
  <c r="D90" i="68"/>
  <c r="K89" i="68"/>
  <c r="J89" i="68"/>
  <c r="E89" i="68"/>
  <c r="D89" i="68"/>
  <c r="K88" i="68"/>
  <c r="J88" i="68"/>
  <c r="E88" i="68"/>
  <c r="D88" i="68"/>
  <c r="K87" i="68"/>
  <c r="J87" i="68"/>
  <c r="E87" i="68"/>
  <c r="D87" i="68"/>
  <c r="K86" i="68"/>
  <c r="J86" i="68"/>
  <c r="E86" i="68"/>
  <c r="D86" i="68"/>
  <c r="K85" i="68"/>
  <c r="J85" i="68"/>
  <c r="E85" i="68"/>
  <c r="D85" i="68"/>
  <c r="K84" i="68"/>
  <c r="J84" i="68"/>
  <c r="E84" i="68"/>
  <c r="D84" i="68"/>
  <c r="K83" i="68"/>
  <c r="J83" i="68"/>
  <c r="E83" i="68"/>
  <c r="D83" i="68"/>
  <c r="K82" i="68"/>
  <c r="J82" i="68"/>
  <c r="E82" i="68"/>
  <c r="D82" i="68"/>
  <c r="K81" i="68"/>
  <c r="J81" i="68"/>
  <c r="E81" i="68"/>
  <c r="D81" i="68"/>
  <c r="K80" i="68"/>
  <c r="J80" i="68"/>
  <c r="F80" i="68"/>
  <c r="E80" i="68"/>
  <c r="D80" i="68"/>
  <c r="K79" i="68"/>
  <c r="J79" i="68"/>
  <c r="E79" i="68"/>
  <c r="D79" i="68"/>
  <c r="K78" i="68"/>
  <c r="J78" i="68"/>
  <c r="F78" i="68"/>
  <c r="E78" i="68"/>
  <c r="D78" i="68"/>
  <c r="K77" i="68"/>
  <c r="J77" i="68"/>
  <c r="E77" i="68"/>
  <c r="D77" i="68"/>
  <c r="O76" i="68"/>
  <c r="N76" i="68"/>
  <c r="L76" i="68"/>
  <c r="K76" i="68"/>
  <c r="J76" i="68"/>
  <c r="F76" i="68"/>
  <c r="E76" i="68"/>
  <c r="D76" i="68"/>
  <c r="O75" i="68"/>
  <c r="N75" i="68"/>
  <c r="L75" i="68"/>
  <c r="K75" i="68"/>
  <c r="J75" i="68"/>
  <c r="F75" i="68"/>
  <c r="E75" i="68"/>
  <c r="D75" i="68"/>
  <c r="O74" i="68"/>
  <c r="N74" i="68"/>
  <c r="L74" i="68"/>
  <c r="K74" i="68"/>
  <c r="J74" i="68"/>
  <c r="F74" i="68"/>
  <c r="E74" i="68"/>
  <c r="D74" i="68"/>
  <c r="O73" i="68"/>
  <c r="N73" i="68"/>
  <c r="L73" i="68"/>
  <c r="K73" i="68"/>
  <c r="J73" i="68"/>
  <c r="F73" i="68"/>
  <c r="E73" i="68"/>
  <c r="D73" i="68"/>
  <c r="O72" i="68"/>
  <c r="N72" i="68"/>
  <c r="L72" i="68"/>
  <c r="K72" i="68"/>
  <c r="J72" i="68"/>
  <c r="F72" i="68"/>
  <c r="E72" i="68"/>
  <c r="D72" i="68"/>
  <c r="O71" i="68"/>
  <c r="N71" i="68"/>
  <c r="L71" i="68"/>
  <c r="K71" i="68"/>
  <c r="J71" i="68"/>
  <c r="F71" i="68"/>
  <c r="E71" i="68"/>
  <c r="D71" i="68"/>
  <c r="O70" i="68"/>
  <c r="N70" i="68"/>
  <c r="L70" i="68"/>
  <c r="K70" i="68"/>
  <c r="J70" i="68"/>
  <c r="F70" i="68"/>
  <c r="E70" i="68"/>
  <c r="D70" i="68"/>
  <c r="O69" i="68"/>
  <c r="N69" i="68"/>
  <c r="L69" i="68"/>
  <c r="K69" i="68"/>
  <c r="J69" i="68"/>
  <c r="F69" i="68"/>
  <c r="E69" i="68"/>
  <c r="D69" i="68"/>
  <c r="O68" i="68"/>
  <c r="N68" i="68"/>
  <c r="L68" i="68"/>
  <c r="K68" i="68"/>
  <c r="J68" i="68"/>
  <c r="F68" i="68"/>
  <c r="E68" i="68"/>
  <c r="D68" i="68"/>
  <c r="N66" i="68"/>
  <c r="J66" i="68"/>
  <c r="H66" i="68"/>
  <c r="D66" i="68"/>
  <c r="B66" i="68"/>
  <c r="O62" i="68"/>
  <c r="N62" i="68"/>
  <c r="L62" i="68"/>
  <c r="F62" i="68"/>
  <c r="K61" i="68"/>
  <c r="E61" i="68"/>
  <c r="K60" i="68"/>
  <c r="E60" i="68"/>
  <c r="K59" i="68"/>
  <c r="E59" i="68"/>
  <c r="K58" i="68"/>
  <c r="E58" i="68"/>
  <c r="L57" i="68"/>
  <c r="K57" i="68"/>
  <c r="F57" i="68"/>
  <c r="E57" i="68"/>
  <c r="K56" i="68"/>
  <c r="E56" i="68"/>
  <c r="O55" i="68"/>
  <c r="N55" i="68"/>
  <c r="L55" i="68"/>
  <c r="K55" i="68"/>
  <c r="F55" i="68"/>
  <c r="E55" i="68"/>
  <c r="O54" i="68"/>
  <c r="N54" i="68"/>
  <c r="L54" i="68"/>
  <c r="K54" i="68"/>
  <c r="F54" i="68"/>
  <c r="E54" i="68"/>
  <c r="O53" i="68"/>
  <c r="N53" i="68"/>
  <c r="L53" i="68"/>
  <c r="K53" i="68"/>
  <c r="F53" i="68"/>
  <c r="E53" i="68"/>
  <c r="O52" i="68"/>
  <c r="N52" i="68"/>
  <c r="L52" i="68"/>
  <c r="K52" i="68"/>
  <c r="F52" i="68"/>
  <c r="E52" i="68"/>
  <c r="O51" i="68"/>
  <c r="N51" i="68"/>
  <c r="L51" i="68"/>
  <c r="K51" i="68"/>
  <c r="F51" i="68"/>
  <c r="E51" i="68"/>
  <c r="O50" i="68"/>
  <c r="N50" i="68"/>
  <c r="L50" i="68"/>
  <c r="K50" i="68"/>
  <c r="F50" i="68"/>
  <c r="E50" i="68"/>
  <c r="O49" i="68"/>
  <c r="N49" i="68"/>
  <c r="L49" i="68"/>
  <c r="K49" i="68"/>
  <c r="F49" i="68"/>
  <c r="E49" i="68"/>
  <c r="O48" i="68"/>
  <c r="N48" i="68"/>
  <c r="L48" i="68"/>
  <c r="K48" i="68"/>
  <c r="F48" i="68"/>
  <c r="E48" i="68"/>
  <c r="O47" i="68"/>
  <c r="N47" i="68"/>
  <c r="L47" i="68"/>
  <c r="K47" i="68"/>
  <c r="F47" i="68"/>
  <c r="E47" i="68"/>
  <c r="O46" i="68"/>
  <c r="N46" i="68"/>
  <c r="L46" i="68"/>
  <c r="K46" i="68"/>
  <c r="F46" i="68"/>
  <c r="E46" i="68"/>
  <c r="O45" i="68"/>
  <c r="N45" i="68"/>
  <c r="L45" i="68"/>
  <c r="K45" i="68"/>
  <c r="F45" i="68"/>
  <c r="E45" i="68"/>
  <c r="O44" i="68"/>
  <c r="N44" i="68"/>
  <c r="L44" i="68"/>
  <c r="K44" i="68"/>
  <c r="F44" i="68"/>
  <c r="E44" i="68"/>
  <c r="O43" i="68"/>
  <c r="N43" i="68"/>
  <c r="L43" i="68"/>
  <c r="K43" i="68"/>
  <c r="F43" i="68"/>
  <c r="E43" i="68"/>
  <c r="O42" i="68"/>
  <c r="N42" i="68"/>
  <c r="L42" i="68"/>
  <c r="K42" i="68"/>
  <c r="F42" i="68"/>
  <c r="E42" i="68"/>
  <c r="O41" i="68"/>
  <c r="N41" i="68"/>
  <c r="L41" i="68"/>
  <c r="K41" i="68"/>
  <c r="F41" i="68"/>
  <c r="E41" i="68"/>
  <c r="O40" i="68"/>
  <c r="N40" i="68"/>
  <c r="L40" i="68"/>
  <c r="K40" i="68"/>
  <c r="F40" i="68"/>
  <c r="E40" i="68"/>
  <c r="O39" i="68"/>
  <c r="N39" i="68"/>
  <c r="L39" i="68"/>
  <c r="K39" i="68"/>
  <c r="F39" i="68"/>
  <c r="E39" i="68"/>
  <c r="P37" i="68"/>
  <c r="P66" i="68" s="1"/>
  <c r="N37" i="68"/>
  <c r="J37" i="68"/>
  <c r="H37" i="68"/>
  <c r="D37" i="68"/>
  <c r="B37" i="68"/>
  <c r="O33" i="68"/>
  <c r="N33" i="68"/>
  <c r="L33" i="68"/>
  <c r="F33" i="68"/>
  <c r="E32" i="68"/>
  <c r="D32" i="68"/>
  <c r="O31" i="68"/>
  <c r="N31" i="68"/>
  <c r="L31" i="68"/>
  <c r="K31" i="68"/>
  <c r="J31" i="68"/>
  <c r="F31" i="68"/>
  <c r="E31" i="68"/>
  <c r="D31" i="68"/>
  <c r="O30" i="68"/>
  <c r="N30" i="68"/>
  <c r="L30" i="68"/>
  <c r="K30" i="68"/>
  <c r="J30" i="68"/>
  <c r="F30" i="68"/>
  <c r="E30" i="68"/>
  <c r="D30" i="68"/>
  <c r="O29" i="68"/>
  <c r="N29" i="68"/>
  <c r="L29" i="68"/>
  <c r="K29" i="68"/>
  <c r="J29" i="68"/>
  <c r="F29" i="68"/>
  <c r="E29" i="68"/>
  <c r="D29" i="68"/>
  <c r="O28" i="68"/>
  <c r="N28" i="68"/>
  <c r="L28" i="68"/>
  <c r="K28" i="68"/>
  <c r="J28" i="68"/>
  <c r="F28" i="68"/>
  <c r="E28" i="68"/>
  <c r="D28" i="68"/>
  <c r="K27" i="68"/>
  <c r="J27" i="68"/>
  <c r="E27" i="68"/>
  <c r="D27" i="68"/>
  <c r="O26" i="68"/>
  <c r="N26" i="68"/>
  <c r="L26" i="68"/>
  <c r="K26" i="68"/>
  <c r="J26" i="68"/>
  <c r="F26" i="68"/>
  <c r="E26" i="68"/>
  <c r="D26" i="68"/>
  <c r="O25" i="68"/>
  <c r="N25" i="68"/>
  <c r="L25" i="68"/>
  <c r="K25" i="68"/>
  <c r="J25" i="68"/>
  <c r="F25" i="68"/>
  <c r="E25" i="68"/>
  <c r="D25" i="68"/>
  <c r="O24" i="68"/>
  <c r="N24" i="68"/>
  <c r="L24" i="68"/>
  <c r="K24" i="68"/>
  <c r="J24" i="68"/>
  <c r="F24" i="68"/>
  <c r="E24" i="68"/>
  <c r="D24" i="68"/>
  <c r="O23" i="68"/>
  <c r="N23" i="68"/>
  <c r="L23" i="68"/>
  <c r="K23" i="68"/>
  <c r="J23" i="68"/>
  <c r="F23" i="68"/>
  <c r="E23" i="68"/>
  <c r="D23" i="68"/>
  <c r="O22" i="68"/>
  <c r="N22" i="68"/>
  <c r="L22" i="68"/>
  <c r="K22" i="68"/>
  <c r="J22" i="68"/>
  <c r="F22" i="68"/>
  <c r="E22" i="68"/>
  <c r="D22" i="68"/>
  <c r="O21" i="68"/>
  <c r="N21" i="68"/>
  <c r="L21" i="68"/>
  <c r="K21" i="68"/>
  <c r="J21" i="68"/>
  <c r="F21" i="68"/>
  <c r="E21" i="68"/>
  <c r="D21" i="68"/>
  <c r="O20" i="68"/>
  <c r="N20" i="68"/>
  <c r="L20" i="68"/>
  <c r="K20" i="68"/>
  <c r="J20" i="68"/>
  <c r="F20" i="68"/>
  <c r="E20" i="68"/>
  <c r="D20" i="68"/>
  <c r="O19" i="68"/>
  <c r="N19" i="68"/>
  <c r="L19" i="68"/>
  <c r="K19" i="68"/>
  <c r="J19" i="68"/>
  <c r="F19" i="68"/>
  <c r="E19" i="68"/>
  <c r="D19" i="68"/>
  <c r="O18" i="68"/>
  <c r="N18" i="68"/>
  <c r="L18" i="68"/>
  <c r="K18" i="68"/>
  <c r="J18" i="68"/>
  <c r="F18" i="68"/>
  <c r="E18" i="68"/>
  <c r="D18" i="68"/>
  <c r="O17" i="68"/>
  <c r="N17" i="68"/>
  <c r="L17" i="68"/>
  <c r="K17" i="68"/>
  <c r="J17" i="68"/>
  <c r="F17" i="68"/>
  <c r="E17" i="68"/>
  <c r="D17" i="68"/>
  <c r="O16" i="68"/>
  <c r="N16" i="68"/>
  <c r="L16" i="68"/>
  <c r="K16" i="68"/>
  <c r="J16" i="68"/>
  <c r="F16" i="68"/>
  <c r="E16" i="68"/>
  <c r="D16" i="68"/>
  <c r="O15" i="68"/>
  <c r="N15" i="68"/>
  <c r="L15" i="68"/>
  <c r="K15" i="68"/>
  <c r="J15" i="68"/>
  <c r="F15" i="68"/>
  <c r="E15" i="68"/>
  <c r="D15" i="68"/>
  <c r="O14" i="68"/>
  <c r="N14" i="68"/>
  <c r="L14" i="68"/>
  <c r="K14" i="68"/>
  <c r="J14" i="68"/>
  <c r="F14" i="68"/>
  <c r="E14" i="68"/>
  <c r="D14" i="68"/>
  <c r="O13" i="68"/>
  <c r="N13" i="68"/>
  <c r="L13" i="68"/>
  <c r="K13" i="68"/>
  <c r="J13" i="68"/>
  <c r="F13" i="68"/>
  <c r="E13" i="68"/>
  <c r="D13" i="68"/>
  <c r="O12" i="68"/>
  <c r="N12" i="68"/>
  <c r="L12" i="68"/>
  <c r="K12" i="68"/>
  <c r="J12" i="68"/>
  <c r="F12" i="68"/>
  <c r="E12" i="68"/>
  <c r="D12" i="68"/>
  <c r="O11" i="68"/>
  <c r="N11" i="68"/>
  <c r="L11" i="68"/>
  <c r="K11" i="68"/>
  <c r="J11" i="68"/>
  <c r="F11" i="68"/>
  <c r="E11" i="68"/>
  <c r="D11" i="68"/>
  <c r="O10" i="68"/>
  <c r="N10" i="68"/>
  <c r="L10" i="68"/>
  <c r="K10" i="68"/>
  <c r="J10" i="68"/>
  <c r="F10" i="68"/>
  <c r="E10" i="68"/>
  <c r="D10" i="68"/>
  <c r="O9" i="68"/>
  <c r="N9" i="68"/>
  <c r="L9" i="68"/>
  <c r="K9" i="68"/>
  <c r="J9" i="68"/>
  <c r="F9" i="68"/>
  <c r="E9" i="68"/>
  <c r="D9" i="68"/>
  <c r="O8" i="68"/>
  <c r="N8" i="68"/>
  <c r="L8" i="68"/>
  <c r="K8" i="68"/>
  <c r="J8" i="68"/>
  <c r="F8" i="68"/>
  <c r="E8" i="68"/>
  <c r="D8" i="68"/>
  <c r="O7" i="68"/>
  <c r="N7" i="68"/>
  <c r="L7" i="68"/>
  <c r="K7" i="68"/>
  <c r="J7" i="68"/>
  <c r="F7" i="68"/>
  <c r="E7" i="68"/>
  <c r="D7" i="68"/>
  <c r="C6" i="68"/>
  <c r="B6" i="68"/>
  <c r="N38" i="68" s="1"/>
  <c r="N5" i="68"/>
  <c r="J5" i="68"/>
  <c r="H5" i="68"/>
  <c r="D5" i="68"/>
  <c r="M7" i="67"/>
  <c r="L7" i="67"/>
  <c r="G7" i="67"/>
  <c r="F6" i="67"/>
  <c r="Q7" i="67"/>
  <c r="P7" i="67"/>
  <c r="N7" i="67"/>
  <c r="H7" i="67"/>
  <c r="Q6" i="67"/>
  <c r="P6" i="67"/>
  <c r="N6" i="67"/>
  <c r="H6" i="67"/>
  <c r="G6" i="67"/>
  <c r="Q5" i="67"/>
  <c r="P5" i="67"/>
  <c r="K5" i="67"/>
  <c r="J5" i="67"/>
  <c r="G5" i="67"/>
  <c r="M5" i="67" s="1"/>
  <c r="F5" i="67"/>
  <c r="L5" i="67" s="1"/>
  <c r="P4" i="67"/>
  <c r="L4" i="67"/>
  <c r="J4" i="67"/>
  <c r="F4" i="67"/>
  <c r="O84" i="66"/>
  <c r="N84" i="66"/>
  <c r="L84" i="66"/>
  <c r="K84" i="66"/>
  <c r="J84" i="66"/>
  <c r="F84" i="66"/>
  <c r="O83" i="66"/>
  <c r="K82" i="66"/>
  <c r="J82" i="66"/>
  <c r="E82" i="66"/>
  <c r="K81" i="66"/>
  <c r="J81" i="66"/>
  <c r="E81" i="66"/>
  <c r="K80" i="66"/>
  <c r="J80" i="66"/>
  <c r="E80" i="66"/>
  <c r="K79" i="66"/>
  <c r="J79" i="66"/>
  <c r="E79" i="66"/>
  <c r="K78" i="66"/>
  <c r="J78" i="66"/>
  <c r="E78" i="66"/>
  <c r="K77" i="66"/>
  <c r="J77" i="66"/>
  <c r="E77" i="66"/>
  <c r="K76" i="66"/>
  <c r="J76" i="66"/>
  <c r="E76" i="66"/>
  <c r="K75" i="66"/>
  <c r="J75" i="66"/>
  <c r="E75" i="66"/>
  <c r="K74" i="66"/>
  <c r="J74" i="66"/>
  <c r="E74" i="66"/>
  <c r="K73" i="66"/>
  <c r="J73" i="66"/>
  <c r="E73" i="66"/>
  <c r="K72" i="66"/>
  <c r="J72" i="66"/>
  <c r="E72" i="66"/>
  <c r="K71" i="66"/>
  <c r="J71" i="66"/>
  <c r="E71" i="66"/>
  <c r="K70" i="66"/>
  <c r="J70" i="66"/>
  <c r="E70" i="66"/>
  <c r="K69" i="66"/>
  <c r="J69" i="66"/>
  <c r="E69" i="66"/>
  <c r="K68" i="66"/>
  <c r="J68" i="66"/>
  <c r="E68" i="66"/>
  <c r="K67" i="66"/>
  <c r="J67" i="66"/>
  <c r="E67" i="66"/>
  <c r="K66" i="66"/>
  <c r="J66" i="66"/>
  <c r="E66" i="66"/>
  <c r="K65" i="66"/>
  <c r="J65" i="66"/>
  <c r="E65" i="66"/>
  <c r="O64" i="66"/>
  <c r="N64" i="66"/>
  <c r="L64" i="66"/>
  <c r="K64" i="66"/>
  <c r="J64" i="66"/>
  <c r="E64" i="66"/>
  <c r="O63" i="66"/>
  <c r="N63" i="66"/>
  <c r="L63" i="66"/>
  <c r="K63" i="66"/>
  <c r="J63" i="66"/>
  <c r="F63" i="66"/>
  <c r="E63" i="66"/>
  <c r="K62" i="66"/>
  <c r="J62" i="66"/>
  <c r="E62" i="66"/>
  <c r="N60" i="66"/>
  <c r="J60" i="66"/>
  <c r="H60" i="66"/>
  <c r="D60" i="66"/>
  <c r="B60" i="66"/>
  <c r="O56" i="66"/>
  <c r="N56" i="66"/>
  <c r="L56" i="66"/>
  <c r="F56" i="66"/>
  <c r="K54" i="66"/>
  <c r="K53" i="66"/>
  <c r="K52" i="66"/>
  <c r="K51" i="66"/>
  <c r="K50" i="66"/>
  <c r="K49" i="66"/>
  <c r="K48" i="66"/>
  <c r="K47" i="66"/>
  <c r="K46" i="66"/>
  <c r="K45" i="66"/>
  <c r="K44" i="66"/>
  <c r="K43" i="66"/>
  <c r="K42" i="66"/>
  <c r="O41" i="66"/>
  <c r="N41" i="66"/>
  <c r="L41" i="66"/>
  <c r="K41" i="66"/>
  <c r="F41" i="66"/>
  <c r="O40" i="66"/>
  <c r="N40" i="66"/>
  <c r="L40" i="66"/>
  <c r="K40" i="66"/>
  <c r="F40" i="66"/>
  <c r="O39" i="66"/>
  <c r="N39" i="66"/>
  <c r="L39" i="66"/>
  <c r="K39" i="66"/>
  <c r="F39" i="66"/>
  <c r="P37" i="66"/>
  <c r="P60" i="66" s="1"/>
  <c r="N37" i="66"/>
  <c r="J37" i="66"/>
  <c r="H37" i="66"/>
  <c r="D37" i="66"/>
  <c r="B37" i="66"/>
  <c r="O33" i="66"/>
  <c r="N33" i="66"/>
  <c r="L33" i="66"/>
  <c r="F33" i="66"/>
  <c r="D32" i="66"/>
  <c r="D33" i="66" s="1"/>
  <c r="K31" i="66"/>
  <c r="J31" i="66"/>
  <c r="E31" i="66"/>
  <c r="K30" i="66"/>
  <c r="J30" i="66"/>
  <c r="E30" i="66"/>
  <c r="K29" i="66"/>
  <c r="J29" i="66"/>
  <c r="E29" i="66"/>
  <c r="K28" i="66"/>
  <c r="J28" i="66"/>
  <c r="E28" i="66"/>
  <c r="K27" i="66"/>
  <c r="J27" i="66"/>
  <c r="E27" i="66"/>
  <c r="K26" i="66"/>
  <c r="J26" i="66"/>
  <c r="E26" i="66"/>
  <c r="K25" i="66"/>
  <c r="J25" i="66"/>
  <c r="E25" i="66"/>
  <c r="K24" i="66"/>
  <c r="J24" i="66"/>
  <c r="E24" i="66"/>
  <c r="K23" i="66"/>
  <c r="J23" i="66"/>
  <c r="E23" i="66"/>
  <c r="K22" i="66"/>
  <c r="J22" i="66"/>
  <c r="E22" i="66"/>
  <c r="K21" i="66"/>
  <c r="J21" i="66"/>
  <c r="E21" i="66"/>
  <c r="K20" i="66"/>
  <c r="J20" i="66"/>
  <c r="E20" i="66"/>
  <c r="K19" i="66"/>
  <c r="J19" i="66"/>
  <c r="E19" i="66"/>
  <c r="K18" i="66"/>
  <c r="J18" i="66"/>
  <c r="E18" i="66"/>
  <c r="K17" i="66"/>
  <c r="J17" i="66"/>
  <c r="E17" i="66"/>
  <c r="K16" i="66"/>
  <c r="J16" i="66"/>
  <c r="E16" i="66"/>
  <c r="K15" i="66"/>
  <c r="J15" i="66"/>
  <c r="E15" i="66"/>
  <c r="K14" i="66"/>
  <c r="J14" i="66"/>
  <c r="E14" i="66"/>
  <c r="K13" i="66"/>
  <c r="J13" i="66"/>
  <c r="E13" i="66"/>
  <c r="K12" i="66"/>
  <c r="J12" i="66"/>
  <c r="E12" i="66"/>
  <c r="K11" i="66"/>
  <c r="J11" i="66"/>
  <c r="E11" i="66"/>
  <c r="K10" i="66"/>
  <c r="J10" i="66"/>
  <c r="E10" i="66"/>
  <c r="K9" i="66"/>
  <c r="J9" i="66"/>
  <c r="E9" i="66"/>
  <c r="O8" i="66"/>
  <c r="N8" i="66"/>
  <c r="K8" i="66"/>
  <c r="J8" i="66"/>
  <c r="F8" i="66"/>
  <c r="E8" i="66"/>
  <c r="O7" i="66"/>
  <c r="N7" i="66"/>
  <c r="L7" i="66"/>
  <c r="K7" i="66"/>
  <c r="J7" i="66"/>
  <c r="F7" i="66"/>
  <c r="E7" i="66"/>
  <c r="C6" i="66"/>
  <c r="O61" i="66" s="1"/>
  <c r="B6" i="66"/>
  <c r="N5" i="66"/>
  <c r="J5" i="66"/>
  <c r="H5" i="66"/>
  <c r="D5" i="66"/>
  <c r="Q5" i="65"/>
  <c r="P5" i="65"/>
  <c r="K5" i="65"/>
  <c r="J5" i="65"/>
  <c r="G5" i="65"/>
  <c r="M5" i="65" s="1"/>
  <c r="F5" i="65"/>
  <c r="L5" i="65" s="1"/>
  <c r="P4" i="65"/>
  <c r="L4" i="65"/>
  <c r="J4" i="65"/>
  <c r="F4" i="65"/>
  <c r="M7" i="65"/>
  <c r="L7" i="65"/>
  <c r="G7" i="65"/>
  <c r="F7" i="65"/>
  <c r="Q7" i="65"/>
  <c r="P7" i="65"/>
  <c r="N7" i="65"/>
  <c r="H7" i="65"/>
  <c r="P6" i="65"/>
  <c r="N6" i="65"/>
  <c r="H6" i="65"/>
  <c r="P95" i="70" l="1"/>
  <c r="L95" i="70"/>
  <c r="F61" i="70"/>
  <c r="N61" i="70"/>
  <c r="O61" i="70"/>
  <c r="E33" i="68"/>
  <c r="F55" i="66"/>
  <c r="L61" i="70"/>
  <c r="L55" i="66"/>
  <c r="D95" i="70"/>
  <c r="D96" i="70" s="1"/>
  <c r="E62" i="68"/>
  <c r="L83" i="66"/>
  <c r="D83" i="66"/>
  <c r="D84" i="66" s="1"/>
  <c r="N83" i="66"/>
  <c r="P83" i="66" s="1"/>
  <c r="E83" i="66"/>
  <c r="E84" i="66" s="1"/>
  <c r="E33" i="70"/>
  <c r="D55" i="66"/>
  <c r="D56" i="66" s="1"/>
  <c r="F6" i="65"/>
  <c r="F8" i="65" s="1"/>
  <c r="F8" i="69"/>
  <c r="F7" i="67"/>
  <c r="F8" i="67" s="1"/>
  <c r="M6" i="65"/>
  <c r="M8" i="65" s="1"/>
  <c r="G6" i="65"/>
  <c r="G8" i="65" s="1"/>
  <c r="E96" i="68"/>
  <c r="M6" i="67"/>
  <c r="M8" i="67" s="1"/>
  <c r="K61" i="66"/>
  <c r="E61" i="66"/>
  <c r="L8" i="69"/>
  <c r="G6" i="69"/>
  <c r="G8" i="69" s="1"/>
  <c r="G8" i="67"/>
  <c r="D61" i="70"/>
  <c r="D62" i="70" s="1"/>
  <c r="E61" i="70"/>
  <c r="P68" i="70"/>
  <c r="P70" i="70"/>
  <c r="P33" i="70"/>
  <c r="L95" i="68"/>
  <c r="P33" i="68"/>
  <c r="P39" i="66"/>
  <c r="P41" i="66"/>
  <c r="F32" i="66"/>
  <c r="N8" i="69"/>
  <c r="R7" i="69"/>
  <c r="P96" i="70"/>
  <c r="P39" i="70"/>
  <c r="P41" i="70"/>
  <c r="P43" i="70"/>
  <c r="P45" i="70"/>
  <c r="P47" i="70"/>
  <c r="P7" i="70"/>
  <c r="P9" i="70"/>
  <c r="P11" i="70"/>
  <c r="P13" i="70"/>
  <c r="M6" i="69"/>
  <c r="M7" i="69"/>
  <c r="P62" i="68"/>
  <c r="P7" i="68"/>
  <c r="P9" i="68"/>
  <c r="P11" i="68"/>
  <c r="P13" i="68"/>
  <c r="P15" i="68"/>
  <c r="P17" i="68"/>
  <c r="P19" i="68"/>
  <c r="P21" i="68"/>
  <c r="P23" i="68"/>
  <c r="P25" i="68"/>
  <c r="P29" i="68"/>
  <c r="P31" i="68"/>
  <c r="L32" i="68"/>
  <c r="P63" i="66"/>
  <c r="P33" i="66"/>
  <c r="P7" i="66"/>
  <c r="P62" i="70"/>
  <c r="P69" i="70"/>
  <c r="P40" i="70"/>
  <c r="P42" i="70"/>
  <c r="P44" i="70"/>
  <c r="P46" i="70"/>
  <c r="P52" i="70"/>
  <c r="P8" i="70"/>
  <c r="P10" i="70"/>
  <c r="P12" i="70"/>
  <c r="P14" i="70"/>
  <c r="N67" i="70"/>
  <c r="J67" i="70"/>
  <c r="H67" i="70"/>
  <c r="D67" i="70"/>
  <c r="B67" i="70"/>
  <c r="D6" i="70"/>
  <c r="H6" i="70"/>
  <c r="J6" i="70"/>
  <c r="N6" i="70"/>
  <c r="K32" i="70"/>
  <c r="K33" i="70" s="1"/>
  <c r="B38" i="70"/>
  <c r="D38" i="70"/>
  <c r="H38" i="70"/>
  <c r="J38" i="70"/>
  <c r="N38" i="70"/>
  <c r="O67" i="70"/>
  <c r="K67" i="70"/>
  <c r="I67" i="70"/>
  <c r="E67" i="70"/>
  <c r="C67" i="70"/>
  <c r="E6" i="70"/>
  <c r="I6" i="70" s="1"/>
  <c r="K6" i="70"/>
  <c r="O6" i="70"/>
  <c r="D32" i="70"/>
  <c r="D33" i="70" s="1"/>
  <c r="J32" i="70"/>
  <c r="J33" i="70" s="1"/>
  <c r="C38" i="70"/>
  <c r="E38" i="70"/>
  <c r="I38" i="70"/>
  <c r="K38" i="70"/>
  <c r="O38" i="70"/>
  <c r="J61" i="70"/>
  <c r="J62" i="70" s="1"/>
  <c r="E95" i="70"/>
  <c r="K95" i="70"/>
  <c r="K61" i="70"/>
  <c r="J95" i="70"/>
  <c r="R6" i="69"/>
  <c r="P8" i="69"/>
  <c r="H8" i="69"/>
  <c r="Q8" i="69"/>
  <c r="P96" i="68"/>
  <c r="P68" i="68"/>
  <c r="P70" i="68"/>
  <c r="P72" i="68"/>
  <c r="P74" i="68"/>
  <c r="P76" i="68"/>
  <c r="P39" i="68"/>
  <c r="P41" i="68"/>
  <c r="P43" i="68"/>
  <c r="P45" i="68"/>
  <c r="P47" i="68"/>
  <c r="P49" i="68"/>
  <c r="P51" i="68"/>
  <c r="P53" i="68"/>
  <c r="P55" i="68"/>
  <c r="F95" i="68"/>
  <c r="O95" i="68"/>
  <c r="P69" i="68"/>
  <c r="P71" i="68"/>
  <c r="P73" i="68"/>
  <c r="P75" i="68"/>
  <c r="N95" i="68"/>
  <c r="K62" i="68"/>
  <c r="P40" i="68"/>
  <c r="P42" i="68"/>
  <c r="P44" i="68"/>
  <c r="P46" i="68"/>
  <c r="P48" i="68"/>
  <c r="P50" i="68"/>
  <c r="P52" i="68"/>
  <c r="P54" i="68"/>
  <c r="P8" i="68"/>
  <c r="P10" i="68"/>
  <c r="P12" i="68"/>
  <c r="P14" i="68"/>
  <c r="P16" i="68"/>
  <c r="P18" i="68"/>
  <c r="P20" i="68"/>
  <c r="P22" i="68"/>
  <c r="P24" i="68"/>
  <c r="P26" i="68"/>
  <c r="P28" i="68"/>
  <c r="P30" i="68"/>
  <c r="F32" i="68"/>
  <c r="O32" i="68"/>
  <c r="N32" i="68"/>
  <c r="O38" i="68"/>
  <c r="K38" i="68"/>
  <c r="K67" i="68"/>
  <c r="E67" i="68"/>
  <c r="O67" i="68"/>
  <c r="I67" i="68"/>
  <c r="C67" i="68"/>
  <c r="I38" i="68"/>
  <c r="E38" i="68"/>
  <c r="C38" i="68"/>
  <c r="O6" i="68"/>
  <c r="E6" i="68"/>
  <c r="I6" i="68" s="1"/>
  <c r="K6" i="68"/>
  <c r="D33" i="68"/>
  <c r="J32" i="68"/>
  <c r="J33" i="68" s="1"/>
  <c r="D61" i="68"/>
  <c r="D62" i="68" s="1"/>
  <c r="J61" i="68"/>
  <c r="J62" i="68" s="1"/>
  <c r="N67" i="68"/>
  <c r="J67" i="68"/>
  <c r="H67" i="68"/>
  <c r="D67" i="68"/>
  <c r="B67" i="68"/>
  <c r="D6" i="68"/>
  <c r="H6" i="68"/>
  <c r="J6" i="68"/>
  <c r="N6" i="68"/>
  <c r="K32" i="68"/>
  <c r="B38" i="68"/>
  <c r="D38" i="68"/>
  <c r="H38" i="68"/>
  <c r="J38" i="68"/>
  <c r="D96" i="68"/>
  <c r="J95" i="68"/>
  <c r="K95" i="68"/>
  <c r="L6" i="67"/>
  <c r="L8" i="67" s="1"/>
  <c r="N8" i="67"/>
  <c r="R6" i="67"/>
  <c r="R7" i="67"/>
  <c r="H8" i="67"/>
  <c r="P8" i="67"/>
  <c r="Q8" i="67"/>
  <c r="P84" i="66"/>
  <c r="L32" i="66"/>
  <c r="P64" i="66"/>
  <c r="P56" i="66"/>
  <c r="P40" i="66"/>
  <c r="P8" i="66"/>
  <c r="N32" i="66"/>
  <c r="N61" i="66"/>
  <c r="J61" i="66"/>
  <c r="H61" i="66"/>
  <c r="D61" i="66"/>
  <c r="B61" i="66"/>
  <c r="D6" i="66"/>
  <c r="J6" i="66"/>
  <c r="D38" i="66"/>
  <c r="J38" i="66"/>
  <c r="H6" i="66"/>
  <c r="N6" i="66"/>
  <c r="E32" i="66"/>
  <c r="K32" i="66"/>
  <c r="O32" i="66"/>
  <c r="B38" i="66"/>
  <c r="H38" i="66"/>
  <c r="N38" i="66"/>
  <c r="E6" i="66"/>
  <c r="I6" i="66" s="1"/>
  <c r="K6" i="66"/>
  <c r="O6" i="66"/>
  <c r="J32" i="66"/>
  <c r="J33" i="66" s="1"/>
  <c r="C38" i="66"/>
  <c r="E38" i="66"/>
  <c r="I38" i="66"/>
  <c r="K38" i="66"/>
  <c r="O38" i="66"/>
  <c r="E55" i="66"/>
  <c r="K55" i="66"/>
  <c r="C61" i="66"/>
  <c r="I61" i="66"/>
  <c r="J83" i="66"/>
  <c r="J55" i="66"/>
  <c r="J56" i="66" s="1"/>
  <c r="K83" i="66"/>
  <c r="L6" i="65"/>
  <c r="L8" i="65" s="1"/>
  <c r="N8" i="65"/>
  <c r="R7" i="65"/>
  <c r="R6" i="65"/>
  <c r="H8" i="65"/>
  <c r="P8" i="65"/>
  <c r="Q8" i="65"/>
  <c r="P61" i="70" l="1"/>
  <c r="P95" i="68"/>
  <c r="E62" i="70"/>
  <c r="R8" i="67"/>
  <c r="M8" i="69"/>
  <c r="R8" i="65"/>
  <c r="E96" i="70"/>
  <c r="K62" i="70"/>
  <c r="R8" i="69"/>
  <c r="P32" i="68"/>
  <c r="K33" i="68"/>
  <c r="P32" i="66"/>
  <c r="K33" i="66"/>
  <c r="E56" i="66"/>
  <c r="E33" i="66"/>
  <c r="K56" i="66"/>
  <c r="L95" i="48" l="1"/>
  <c r="D68" i="47"/>
  <c r="D69" i="47"/>
  <c r="D70" i="47"/>
  <c r="D71" i="47"/>
  <c r="D72" i="47"/>
  <c r="D73" i="47"/>
  <c r="D74" i="47"/>
  <c r="D75" i="47"/>
  <c r="D76" i="47"/>
  <c r="D77" i="47"/>
  <c r="D78" i="47"/>
  <c r="D79" i="47"/>
  <c r="D80" i="47"/>
  <c r="D81" i="47"/>
  <c r="D82" i="47"/>
  <c r="D83" i="47"/>
  <c r="D84" i="47"/>
  <c r="D85" i="47"/>
  <c r="D86" i="47"/>
  <c r="D87" i="47"/>
  <c r="D88" i="47"/>
  <c r="D89" i="47"/>
  <c r="D90" i="47"/>
  <c r="D91" i="47"/>
  <c r="D92" i="47"/>
  <c r="D93" i="47"/>
  <c r="D94" i="47"/>
  <c r="L59" i="49" l="1"/>
  <c r="K59" i="49"/>
  <c r="E59" i="49"/>
  <c r="D59" i="49"/>
  <c r="L58" i="49"/>
  <c r="K58" i="49"/>
  <c r="E58" i="49"/>
  <c r="D58" i="49"/>
  <c r="K57" i="49"/>
  <c r="D57" i="49"/>
  <c r="L56" i="49"/>
  <c r="K56" i="49"/>
  <c r="E56" i="49"/>
  <c r="D56" i="49"/>
  <c r="O55" i="49"/>
  <c r="E55" i="49"/>
  <c r="S55" i="49" s="1"/>
  <c r="D55" i="49"/>
  <c r="F50" i="49" s="1"/>
  <c r="S54" i="49"/>
  <c r="R54" i="49"/>
  <c r="O54" i="49"/>
  <c r="M54" i="49"/>
  <c r="H54" i="49"/>
  <c r="F54" i="49"/>
  <c r="S53" i="49"/>
  <c r="R53" i="49"/>
  <c r="O53" i="49"/>
  <c r="H53" i="49"/>
  <c r="R52" i="49"/>
  <c r="M52" i="49"/>
  <c r="L52" i="49"/>
  <c r="F52" i="49"/>
  <c r="E52" i="49"/>
  <c r="G52" i="49" s="1"/>
  <c r="S51" i="49"/>
  <c r="R51" i="49"/>
  <c r="O51" i="49"/>
  <c r="N51" i="49"/>
  <c r="M51" i="49"/>
  <c r="H51" i="49"/>
  <c r="G51" i="49"/>
  <c r="F51" i="49"/>
  <c r="S50" i="49"/>
  <c r="R50" i="49"/>
  <c r="O50" i="49"/>
  <c r="N50" i="49"/>
  <c r="M50" i="49"/>
  <c r="H50" i="49"/>
  <c r="S49" i="49"/>
  <c r="R49" i="49"/>
  <c r="O49" i="49"/>
  <c r="M49" i="49"/>
  <c r="H49" i="49"/>
  <c r="F49" i="49"/>
  <c r="S48" i="49"/>
  <c r="R48" i="49"/>
  <c r="O48" i="49"/>
  <c r="H48" i="49"/>
  <c r="R47" i="49"/>
  <c r="M47" i="49"/>
  <c r="L47" i="49"/>
  <c r="O47" i="49" s="1"/>
  <c r="F47" i="49"/>
  <c r="E47" i="49"/>
  <c r="S46" i="49"/>
  <c r="R46" i="49"/>
  <c r="O46" i="49"/>
  <c r="N46" i="49"/>
  <c r="M46" i="49"/>
  <c r="H46" i="49"/>
  <c r="G46" i="49"/>
  <c r="F46" i="49"/>
  <c r="S45" i="49"/>
  <c r="R45" i="49"/>
  <c r="O45" i="49"/>
  <c r="N45" i="49"/>
  <c r="M45" i="49"/>
  <c r="H45" i="49"/>
  <c r="S44" i="49"/>
  <c r="R44" i="49"/>
  <c r="L44" i="49"/>
  <c r="K44" i="49"/>
  <c r="G44" i="49"/>
  <c r="N44" i="49" s="1"/>
  <c r="F44" i="49"/>
  <c r="M44" i="49" s="1"/>
  <c r="R43" i="49"/>
  <c r="O43" i="49"/>
  <c r="M43" i="49"/>
  <c r="K43" i="49"/>
  <c r="F43" i="49"/>
  <c r="H43" i="49" s="1"/>
  <c r="L33" i="49"/>
  <c r="L40" i="49"/>
  <c r="K40" i="49"/>
  <c r="E40" i="49"/>
  <c r="D40" i="49"/>
  <c r="L39" i="49"/>
  <c r="K39" i="49"/>
  <c r="E39" i="49"/>
  <c r="D39" i="49"/>
  <c r="K38" i="49"/>
  <c r="D38" i="49"/>
  <c r="L37" i="49"/>
  <c r="K37" i="49"/>
  <c r="E37" i="49"/>
  <c r="D37" i="49"/>
  <c r="O36" i="49"/>
  <c r="E36" i="49"/>
  <c r="S36" i="49" s="1"/>
  <c r="D36" i="49"/>
  <c r="F31" i="49" s="1"/>
  <c r="S35" i="49"/>
  <c r="R35" i="49"/>
  <c r="O35" i="49"/>
  <c r="M35" i="49"/>
  <c r="H35" i="49"/>
  <c r="F35" i="49"/>
  <c r="S34" i="49"/>
  <c r="R34" i="49"/>
  <c r="O34" i="49"/>
  <c r="H34" i="49"/>
  <c r="R33" i="49"/>
  <c r="M33" i="49"/>
  <c r="F33" i="49"/>
  <c r="E33" i="49"/>
  <c r="G33" i="49" s="1"/>
  <c r="S32" i="49"/>
  <c r="R32" i="49"/>
  <c r="O32" i="49"/>
  <c r="N32" i="49"/>
  <c r="M32" i="49"/>
  <c r="H32" i="49"/>
  <c r="G32" i="49"/>
  <c r="F32" i="49"/>
  <c r="S31" i="49"/>
  <c r="R31" i="49"/>
  <c r="O31" i="49"/>
  <c r="N31" i="49"/>
  <c r="M31" i="49"/>
  <c r="H31" i="49"/>
  <c r="S30" i="49"/>
  <c r="R30" i="49"/>
  <c r="O30" i="49"/>
  <c r="M30" i="49"/>
  <c r="H30" i="49"/>
  <c r="F30" i="49"/>
  <c r="S29" i="49"/>
  <c r="R29" i="49"/>
  <c r="O29" i="49"/>
  <c r="H29" i="49"/>
  <c r="R28" i="49"/>
  <c r="M28" i="49"/>
  <c r="L28" i="49"/>
  <c r="F28" i="49"/>
  <c r="E28" i="49"/>
  <c r="S27" i="49"/>
  <c r="R27" i="49"/>
  <c r="O27" i="49"/>
  <c r="N27" i="49"/>
  <c r="M27" i="49"/>
  <c r="H27" i="49"/>
  <c r="G27" i="49"/>
  <c r="F27" i="49"/>
  <c r="S26" i="49"/>
  <c r="R26" i="49"/>
  <c r="O26" i="49"/>
  <c r="N26" i="49"/>
  <c r="M26" i="49"/>
  <c r="H26" i="49"/>
  <c r="S25" i="49"/>
  <c r="R25" i="49"/>
  <c r="L25" i="49"/>
  <c r="K25" i="49"/>
  <c r="G25" i="49"/>
  <c r="N25" i="49" s="1"/>
  <c r="F25" i="49"/>
  <c r="M25" i="49" s="1"/>
  <c r="R24" i="49"/>
  <c r="O24" i="49"/>
  <c r="M24" i="49"/>
  <c r="K24" i="49"/>
  <c r="F24" i="49"/>
  <c r="H24" i="49" s="1"/>
  <c r="M55" i="49" l="1"/>
  <c r="F45" i="49"/>
  <c r="F55" i="49" s="1"/>
  <c r="H59" i="49"/>
  <c r="N55" i="49"/>
  <c r="P55" i="49" s="1"/>
  <c r="L38" i="49"/>
  <c r="N39" i="49" s="1"/>
  <c r="M36" i="49"/>
  <c r="I27" i="49"/>
  <c r="T27" i="49"/>
  <c r="P31" i="49"/>
  <c r="I33" i="49"/>
  <c r="T34" i="49"/>
  <c r="G45" i="49"/>
  <c r="I46" i="49"/>
  <c r="T46" i="49"/>
  <c r="T49" i="49"/>
  <c r="G50" i="49"/>
  <c r="I50" i="49" s="1"/>
  <c r="T53" i="49"/>
  <c r="H56" i="49"/>
  <c r="O56" i="49"/>
  <c r="R57" i="49"/>
  <c r="H40" i="49"/>
  <c r="H58" i="49"/>
  <c r="O39" i="49"/>
  <c r="N48" i="49"/>
  <c r="P48" i="49" s="1"/>
  <c r="T50" i="49"/>
  <c r="T54" i="49"/>
  <c r="F56" i="49"/>
  <c r="R56" i="49"/>
  <c r="F57" i="49"/>
  <c r="F58" i="49"/>
  <c r="R58" i="49"/>
  <c r="R59" i="49"/>
  <c r="T29" i="49"/>
  <c r="T45" i="49"/>
  <c r="P46" i="49"/>
  <c r="T48" i="49"/>
  <c r="P50" i="49"/>
  <c r="P51" i="49"/>
  <c r="T51" i="49"/>
  <c r="H52" i="49"/>
  <c r="G53" i="49"/>
  <c r="I53" i="49" s="1"/>
  <c r="G54" i="49"/>
  <c r="I54" i="49" s="1"/>
  <c r="O58" i="49"/>
  <c r="S59" i="49"/>
  <c r="N53" i="49"/>
  <c r="P53" i="49" s="1"/>
  <c r="O52" i="49"/>
  <c r="N54" i="49"/>
  <c r="P54" i="49" s="1"/>
  <c r="N52" i="49"/>
  <c r="P52" i="49" s="1"/>
  <c r="E57" i="49"/>
  <c r="G59" i="49" s="1"/>
  <c r="G49" i="49"/>
  <c r="I49" i="49" s="1"/>
  <c r="G48" i="49"/>
  <c r="I48" i="49" s="1"/>
  <c r="H47" i="49"/>
  <c r="G47" i="49"/>
  <c r="I47" i="49" s="1"/>
  <c r="L57" i="49"/>
  <c r="N59" i="49" s="1"/>
  <c r="I51" i="49"/>
  <c r="I52" i="49"/>
  <c r="S52" i="49"/>
  <c r="T52" i="49" s="1"/>
  <c r="H55" i="49"/>
  <c r="R55" i="49"/>
  <c r="T55" i="49" s="1"/>
  <c r="G56" i="49"/>
  <c r="N56" i="49"/>
  <c r="S56" i="49"/>
  <c r="M57" i="49"/>
  <c r="S58" i="49"/>
  <c r="F59" i="49"/>
  <c r="M59" i="49"/>
  <c r="O59" i="49"/>
  <c r="P45" i="49"/>
  <c r="N47" i="49"/>
  <c r="P47" i="49" s="1"/>
  <c r="S47" i="49"/>
  <c r="T47" i="49" s="1"/>
  <c r="N49" i="49"/>
  <c r="P49" i="49" s="1"/>
  <c r="M56" i="49"/>
  <c r="M58" i="49"/>
  <c r="T35" i="49"/>
  <c r="T32" i="49"/>
  <c r="N29" i="49"/>
  <c r="P29" i="49" s="1"/>
  <c r="O28" i="49"/>
  <c r="P27" i="49"/>
  <c r="O37" i="49"/>
  <c r="H33" i="49"/>
  <c r="S33" i="49"/>
  <c r="T33" i="49" s="1"/>
  <c r="G34" i="49"/>
  <c r="I34" i="49" s="1"/>
  <c r="G35" i="49"/>
  <c r="I35" i="49" s="1"/>
  <c r="G26" i="49"/>
  <c r="G31" i="49"/>
  <c r="I31" i="49" s="1"/>
  <c r="T31" i="49"/>
  <c r="I32" i="49"/>
  <c r="H37" i="49"/>
  <c r="F39" i="49"/>
  <c r="R38" i="49"/>
  <c r="R39" i="49"/>
  <c r="R40" i="49"/>
  <c r="T30" i="49"/>
  <c r="H39" i="49"/>
  <c r="S40" i="49"/>
  <c r="F26" i="49"/>
  <c r="F36" i="49" s="1"/>
  <c r="T26" i="49"/>
  <c r="F37" i="49"/>
  <c r="R37" i="49"/>
  <c r="F38" i="49"/>
  <c r="E38" i="49"/>
  <c r="G30" i="49"/>
  <c r="I30" i="49" s="1"/>
  <c r="G29" i="49"/>
  <c r="I29" i="49" s="1"/>
  <c r="H28" i="49"/>
  <c r="G28" i="49"/>
  <c r="I28" i="49" s="1"/>
  <c r="O38" i="49"/>
  <c r="N36" i="49"/>
  <c r="P36" i="49" s="1"/>
  <c r="P32" i="49"/>
  <c r="N34" i="49"/>
  <c r="P34" i="49" s="1"/>
  <c r="O33" i="49"/>
  <c r="N35" i="49"/>
  <c r="P35" i="49" s="1"/>
  <c r="N33" i="49"/>
  <c r="P33" i="49" s="1"/>
  <c r="H36" i="49"/>
  <c r="R36" i="49"/>
  <c r="T36" i="49" s="1"/>
  <c r="G37" i="49"/>
  <c r="N37" i="49"/>
  <c r="S37" i="49"/>
  <c r="M38" i="49"/>
  <c r="S39" i="49"/>
  <c r="F40" i="49"/>
  <c r="M40" i="49"/>
  <c r="O40" i="49"/>
  <c r="P26" i="49"/>
  <c r="N28" i="49"/>
  <c r="P28" i="49" s="1"/>
  <c r="S28" i="49"/>
  <c r="T28" i="49" s="1"/>
  <c r="N30" i="49"/>
  <c r="P30" i="49" s="1"/>
  <c r="M37" i="49"/>
  <c r="M39" i="49"/>
  <c r="N40" i="49"/>
  <c r="R8" i="49"/>
  <c r="S8" i="49"/>
  <c r="R9" i="49"/>
  <c r="R10" i="49"/>
  <c r="S10" i="49"/>
  <c r="R11" i="49"/>
  <c r="S11" i="49"/>
  <c r="R12" i="49"/>
  <c r="S12" i="49"/>
  <c r="R13" i="49"/>
  <c r="S13" i="49"/>
  <c r="R14" i="49"/>
  <c r="R15" i="49"/>
  <c r="S15" i="49"/>
  <c r="R16" i="49"/>
  <c r="S16" i="49"/>
  <c r="L14" i="49"/>
  <c r="N14" i="49" s="1"/>
  <c r="L21" i="49"/>
  <c r="K21" i="49"/>
  <c r="L20" i="49"/>
  <c r="K20" i="49"/>
  <c r="K19" i="49"/>
  <c r="L18" i="49"/>
  <c r="N18" i="49" s="1"/>
  <c r="K18" i="49"/>
  <c r="O10" i="49"/>
  <c r="O11" i="49"/>
  <c r="O12" i="49"/>
  <c r="O13" i="49"/>
  <c r="O15" i="49"/>
  <c r="O16" i="49"/>
  <c r="O17" i="49"/>
  <c r="M16" i="49"/>
  <c r="N15" i="49"/>
  <c r="P15" i="49" s="1"/>
  <c r="M14" i="49"/>
  <c r="N13" i="49"/>
  <c r="M13" i="49"/>
  <c r="N12" i="49"/>
  <c r="M12" i="49"/>
  <c r="M11" i="49"/>
  <c r="M9" i="49"/>
  <c r="N8" i="49"/>
  <c r="M8" i="49"/>
  <c r="N7" i="49"/>
  <c r="M7" i="49"/>
  <c r="L9" i="49"/>
  <c r="F16" i="49"/>
  <c r="G13" i="49"/>
  <c r="F14" i="49"/>
  <c r="F13" i="49"/>
  <c r="F11" i="49"/>
  <c r="F9" i="49"/>
  <c r="G8" i="49"/>
  <c r="F8" i="49"/>
  <c r="E17" i="49"/>
  <c r="S17" i="49" s="1"/>
  <c r="E18" i="49"/>
  <c r="E20" i="49"/>
  <c r="E21" i="49"/>
  <c r="D21" i="49"/>
  <c r="D20" i="49"/>
  <c r="D19" i="49"/>
  <c r="D18" i="49"/>
  <c r="D17" i="49"/>
  <c r="R17" i="49" s="1"/>
  <c r="E14" i="49"/>
  <c r="G16" i="49" s="1"/>
  <c r="H8" i="49"/>
  <c r="H10" i="49"/>
  <c r="H11" i="49"/>
  <c r="H12" i="49"/>
  <c r="H13" i="49"/>
  <c r="H15" i="49"/>
  <c r="H16" i="49"/>
  <c r="E9" i="49"/>
  <c r="G10" i="49" s="1"/>
  <c r="I10" i="49" s="1"/>
  <c r="O8" i="49"/>
  <c r="S7" i="49"/>
  <c r="R7" i="49"/>
  <c r="O7" i="49"/>
  <c r="H7" i="49"/>
  <c r="S6" i="49"/>
  <c r="R6" i="49"/>
  <c r="L6" i="49"/>
  <c r="K6" i="49"/>
  <c r="G6" i="49"/>
  <c r="N6" i="49" s="1"/>
  <c r="F6" i="49"/>
  <c r="M6" i="49" s="1"/>
  <c r="R5" i="49"/>
  <c r="O5" i="49"/>
  <c r="M5" i="49"/>
  <c r="K5" i="49"/>
  <c r="F5" i="49"/>
  <c r="H5" i="49" s="1"/>
  <c r="T37" i="49" l="1"/>
  <c r="S38" i="49"/>
  <c r="T38" i="49" s="1"/>
  <c r="N38" i="49"/>
  <c r="P38" i="49" s="1"/>
  <c r="T39" i="49"/>
  <c r="N58" i="49"/>
  <c r="P58" i="49" s="1"/>
  <c r="T59" i="49"/>
  <c r="I45" i="49"/>
  <c r="H18" i="49"/>
  <c r="I13" i="49"/>
  <c r="N16" i="49"/>
  <c r="M17" i="49"/>
  <c r="T56" i="49"/>
  <c r="N17" i="49"/>
  <c r="H17" i="49"/>
  <c r="G39" i="49"/>
  <c r="I39" i="49" s="1"/>
  <c r="F18" i="49"/>
  <c r="G18" i="49"/>
  <c r="O20" i="49"/>
  <c r="O21" i="49"/>
  <c r="T13" i="49"/>
  <c r="T12" i="49"/>
  <c r="T58" i="49"/>
  <c r="G58" i="49"/>
  <c r="I58" i="49" s="1"/>
  <c r="I56" i="49"/>
  <c r="G55" i="49"/>
  <c r="I55" i="49" s="1"/>
  <c r="T10" i="49"/>
  <c r="S9" i="49"/>
  <c r="P12" i="49"/>
  <c r="P13" i="49"/>
  <c r="S14" i="49"/>
  <c r="T14" i="49" s="1"/>
  <c r="O18" i="49"/>
  <c r="S20" i="49"/>
  <c r="S21" i="49"/>
  <c r="T15" i="49"/>
  <c r="T8" i="49"/>
  <c r="G40" i="49"/>
  <c r="I40" i="49" s="1"/>
  <c r="T17" i="49"/>
  <c r="H9" i="49"/>
  <c r="E19" i="49"/>
  <c r="G19" i="49" s="1"/>
  <c r="F7" i="49"/>
  <c r="F12" i="49"/>
  <c r="G11" i="49"/>
  <c r="G15" i="49"/>
  <c r="I15" i="49" s="1"/>
  <c r="H14" i="49"/>
  <c r="H20" i="49"/>
  <c r="N10" i="49"/>
  <c r="P10" i="49" s="1"/>
  <c r="N11" i="49"/>
  <c r="P11" i="49" s="1"/>
  <c r="R18" i="49"/>
  <c r="T16" i="49"/>
  <c r="T11" i="49"/>
  <c r="T9" i="49"/>
  <c r="G36" i="49"/>
  <c r="I36" i="49" s="1"/>
  <c r="G7" i="49"/>
  <c r="G12" i="49"/>
  <c r="G9" i="49"/>
  <c r="I9" i="49" s="1"/>
  <c r="G14" i="49"/>
  <c r="I14" i="49" s="1"/>
  <c r="N9" i="49"/>
  <c r="P9" i="49" s="1"/>
  <c r="P14" i="49"/>
  <c r="O9" i="49"/>
  <c r="L19" i="49"/>
  <c r="O19" i="49" s="1"/>
  <c r="R20" i="49"/>
  <c r="S18" i="49"/>
  <c r="I59" i="49"/>
  <c r="S57" i="49"/>
  <c r="T57" i="49" s="1"/>
  <c r="N57" i="49"/>
  <c r="P57" i="49" s="1"/>
  <c r="O57" i="49"/>
  <c r="P59" i="49"/>
  <c r="P56" i="49"/>
  <c r="G57" i="49"/>
  <c r="I57" i="49" s="1"/>
  <c r="H57" i="49"/>
  <c r="I26" i="49"/>
  <c r="I37" i="49"/>
  <c r="T40" i="49"/>
  <c r="P40" i="49"/>
  <c r="P39" i="49"/>
  <c r="P37" i="49"/>
  <c r="G38" i="49"/>
  <c r="I38" i="49" s="1"/>
  <c r="H38" i="49"/>
  <c r="R21" i="49"/>
  <c r="F21" i="49"/>
  <c r="I16" i="49"/>
  <c r="R19" i="49"/>
  <c r="F19" i="49"/>
  <c r="F20" i="49"/>
  <c r="H21" i="49"/>
  <c r="I11" i="49"/>
  <c r="P16" i="49"/>
  <c r="O14" i="49"/>
  <c r="M18" i="49"/>
  <c r="P18" i="49" s="1"/>
  <c r="M19" i="49"/>
  <c r="M20" i="49"/>
  <c r="M21" i="49"/>
  <c r="I8" i="49"/>
  <c r="T7" i="49"/>
  <c r="P7" i="49"/>
  <c r="P8" i="49"/>
  <c r="O96" i="48"/>
  <c r="N96" i="48"/>
  <c r="L96" i="48"/>
  <c r="K96" i="48"/>
  <c r="J96" i="48"/>
  <c r="F96" i="48"/>
  <c r="C95" i="48"/>
  <c r="B95" i="48"/>
  <c r="D95" i="48" s="1"/>
  <c r="K94" i="48"/>
  <c r="E94" i="48"/>
  <c r="D94" i="48"/>
  <c r="K93" i="48"/>
  <c r="E93" i="48"/>
  <c r="D93" i="48"/>
  <c r="K92" i="48"/>
  <c r="E92" i="48"/>
  <c r="D92" i="48"/>
  <c r="K91" i="48"/>
  <c r="E91" i="48"/>
  <c r="D91" i="48"/>
  <c r="K90" i="48"/>
  <c r="E90" i="48"/>
  <c r="D90" i="48"/>
  <c r="K89" i="48"/>
  <c r="E89" i="48"/>
  <c r="D89" i="48"/>
  <c r="K88" i="48"/>
  <c r="E88" i="48"/>
  <c r="D88" i="48"/>
  <c r="K87" i="48"/>
  <c r="E87" i="48"/>
  <c r="D87" i="48"/>
  <c r="K86" i="48"/>
  <c r="E86" i="48"/>
  <c r="D86" i="48"/>
  <c r="K85" i="48"/>
  <c r="E85" i="48"/>
  <c r="D85" i="48"/>
  <c r="K84" i="48"/>
  <c r="E84" i="48"/>
  <c r="D84" i="48"/>
  <c r="K83" i="48"/>
  <c r="E83" i="48"/>
  <c r="D83" i="48"/>
  <c r="K82" i="48"/>
  <c r="E82" i="48"/>
  <c r="D82" i="48"/>
  <c r="L81" i="48"/>
  <c r="K81" i="48"/>
  <c r="F81" i="48"/>
  <c r="E81" i="48"/>
  <c r="D81" i="48"/>
  <c r="K80" i="48"/>
  <c r="F80" i="48"/>
  <c r="E80" i="48"/>
  <c r="D80" i="48"/>
  <c r="K79" i="48"/>
  <c r="E79" i="48"/>
  <c r="D79" i="48"/>
  <c r="O78" i="48"/>
  <c r="N78" i="48"/>
  <c r="L78" i="48"/>
  <c r="K78" i="48"/>
  <c r="F78" i="48"/>
  <c r="E78" i="48"/>
  <c r="D78" i="48"/>
  <c r="O77" i="48"/>
  <c r="N77" i="48"/>
  <c r="L77" i="48"/>
  <c r="K77" i="48"/>
  <c r="F77" i="48"/>
  <c r="E77" i="48"/>
  <c r="D77" i="48"/>
  <c r="O76" i="48"/>
  <c r="N76" i="48"/>
  <c r="L76" i="48"/>
  <c r="K76" i="48"/>
  <c r="F76" i="48"/>
  <c r="E76" i="48"/>
  <c r="D76" i="48"/>
  <c r="O75" i="48"/>
  <c r="N75" i="48"/>
  <c r="L75" i="48"/>
  <c r="K75" i="48"/>
  <c r="F75" i="48"/>
  <c r="E75" i="48"/>
  <c r="D75" i="48"/>
  <c r="O74" i="48"/>
  <c r="N74" i="48"/>
  <c r="L74" i="48"/>
  <c r="K74" i="48"/>
  <c r="F74" i="48"/>
  <c r="E74" i="48"/>
  <c r="D74" i="48"/>
  <c r="O73" i="48"/>
  <c r="N73" i="48"/>
  <c r="L73" i="48"/>
  <c r="K73" i="48"/>
  <c r="F73" i="48"/>
  <c r="E73" i="48"/>
  <c r="D73" i="48"/>
  <c r="O72" i="48"/>
  <c r="N72" i="48"/>
  <c r="L72" i="48"/>
  <c r="K72" i="48"/>
  <c r="F72" i="48"/>
  <c r="E72" i="48"/>
  <c r="D72" i="48"/>
  <c r="O71" i="48"/>
  <c r="N71" i="48"/>
  <c r="L71" i="48"/>
  <c r="K71" i="48"/>
  <c r="F71" i="48"/>
  <c r="E71" i="48"/>
  <c r="D71" i="48"/>
  <c r="O70" i="48"/>
  <c r="N70" i="48"/>
  <c r="L70" i="48"/>
  <c r="K70" i="48"/>
  <c r="F70" i="48"/>
  <c r="E70" i="48"/>
  <c r="D70" i="48"/>
  <c r="O69" i="48"/>
  <c r="N69" i="48"/>
  <c r="L69" i="48"/>
  <c r="K69" i="48"/>
  <c r="O68" i="48"/>
  <c r="N68" i="48"/>
  <c r="L68" i="48"/>
  <c r="K68" i="48"/>
  <c r="N66" i="48"/>
  <c r="J66" i="48"/>
  <c r="H66" i="48"/>
  <c r="D66" i="48"/>
  <c r="B66" i="48"/>
  <c r="O62" i="48"/>
  <c r="N62" i="48"/>
  <c r="L62" i="48"/>
  <c r="F62" i="48"/>
  <c r="E61" i="48"/>
  <c r="K60" i="48"/>
  <c r="J60" i="48"/>
  <c r="E60" i="48"/>
  <c r="D60" i="48"/>
  <c r="O59" i="48"/>
  <c r="N59" i="48"/>
  <c r="K59" i="48"/>
  <c r="J59" i="48"/>
  <c r="F59" i="48"/>
  <c r="E59" i="48"/>
  <c r="D59" i="48"/>
  <c r="K58" i="48"/>
  <c r="J58" i="48"/>
  <c r="E58" i="48"/>
  <c r="D58" i="48"/>
  <c r="O57" i="48"/>
  <c r="N57" i="48"/>
  <c r="L57" i="48"/>
  <c r="K57" i="48"/>
  <c r="J57" i="48"/>
  <c r="F57" i="48"/>
  <c r="E57" i="48"/>
  <c r="D57" i="48"/>
  <c r="K56" i="48"/>
  <c r="J56" i="48"/>
  <c r="E56" i="48"/>
  <c r="D56" i="48"/>
  <c r="K55" i="48"/>
  <c r="J55" i="48"/>
  <c r="E55" i="48"/>
  <c r="D55" i="48"/>
  <c r="K54" i="48"/>
  <c r="J54" i="48"/>
  <c r="E54" i="48"/>
  <c r="D54" i="48"/>
  <c r="K53" i="48"/>
  <c r="J53" i="48"/>
  <c r="E53" i="48"/>
  <c r="D53" i="48"/>
  <c r="K52" i="48"/>
  <c r="J52" i="48"/>
  <c r="E52" i="48"/>
  <c r="D52" i="48"/>
  <c r="K51" i="48"/>
  <c r="J51" i="48"/>
  <c r="E51" i="48"/>
  <c r="D51" i="48"/>
  <c r="K50" i="48"/>
  <c r="J50" i="48"/>
  <c r="E50" i="48"/>
  <c r="D50" i="48"/>
  <c r="O49" i="48"/>
  <c r="N49" i="48"/>
  <c r="L49" i="48"/>
  <c r="K49" i="48"/>
  <c r="J49" i="48"/>
  <c r="F49" i="48"/>
  <c r="E49" i="48"/>
  <c r="D49" i="48"/>
  <c r="O48" i="48"/>
  <c r="N48" i="48"/>
  <c r="L48" i="48"/>
  <c r="K48" i="48"/>
  <c r="J48" i="48"/>
  <c r="F48" i="48"/>
  <c r="E48" i="48"/>
  <c r="D48" i="48"/>
  <c r="O47" i="48"/>
  <c r="N47" i="48"/>
  <c r="L47" i="48"/>
  <c r="K47" i="48"/>
  <c r="J47" i="48"/>
  <c r="F47" i="48"/>
  <c r="E47" i="48"/>
  <c r="D47" i="48"/>
  <c r="O46" i="48"/>
  <c r="N46" i="48"/>
  <c r="L46" i="48"/>
  <c r="K46" i="48"/>
  <c r="J46" i="48"/>
  <c r="F46" i="48"/>
  <c r="E46" i="48"/>
  <c r="D46" i="48"/>
  <c r="O45" i="48"/>
  <c r="N45" i="48"/>
  <c r="L45" i="48"/>
  <c r="K45" i="48"/>
  <c r="J45" i="48"/>
  <c r="F45" i="48"/>
  <c r="E45" i="48"/>
  <c r="D45" i="48"/>
  <c r="O44" i="48"/>
  <c r="N44" i="48"/>
  <c r="L44" i="48"/>
  <c r="K44" i="48"/>
  <c r="J44" i="48"/>
  <c r="F44" i="48"/>
  <c r="E44" i="48"/>
  <c r="D44" i="48"/>
  <c r="O43" i="48"/>
  <c r="N43" i="48"/>
  <c r="L43" i="48"/>
  <c r="K43" i="48"/>
  <c r="J43" i="48"/>
  <c r="F43" i="48"/>
  <c r="E43" i="48"/>
  <c r="D43" i="48"/>
  <c r="O42" i="48"/>
  <c r="N42" i="48"/>
  <c r="L42" i="48"/>
  <c r="K42" i="48"/>
  <c r="J42" i="48"/>
  <c r="F42" i="48"/>
  <c r="E42" i="48"/>
  <c r="D42" i="48"/>
  <c r="O41" i="48"/>
  <c r="N41" i="48"/>
  <c r="L41" i="48"/>
  <c r="K41" i="48"/>
  <c r="J41" i="48"/>
  <c r="F41" i="48"/>
  <c r="E41" i="48"/>
  <c r="D41" i="48"/>
  <c r="O40" i="48"/>
  <c r="N40" i="48"/>
  <c r="L40" i="48"/>
  <c r="K40" i="48"/>
  <c r="J40" i="48"/>
  <c r="F40" i="48"/>
  <c r="E40" i="48"/>
  <c r="D40" i="48"/>
  <c r="O39" i="48"/>
  <c r="N39" i="48"/>
  <c r="L39" i="48"/>
  <c r="K39" i="48"/>
  <c r="J39" i="48"/>
  <c r="F39" i="48"/>
  <c r="E39" i="48"/>
  <c r="D39" i="48"/>
  <c r="P37" i="48"/>
  <c r="P66" i="48" s="1"/>
  <c r="N37" i="48"/>
  <c r="J37" i="48"/>
  <c r="H37" i="48"/>
  <c r="D37" i="48"/>
  <c r="B37" i="48"/>
  <c r="O33" i="48"/>
  <c r="N33" i="48"/>
  <c r="L33" i="48"/>
  <c r="F33" i="48"/>
  <c r="D32" i="48"/>
  <c r="K31" i="48"/>
  <c r="J31" i="48"/>
  <c r="E31" i="48"/>
  <c r="D31" i="48"/>
  <c r="K30" i="48"/>
  <c r="J30" i="48"/>
  <c r="F30" i="48"/>
  <c r="E30" i="48"/>
  <c r="D30" i="48"/>
  <c r="K29" i="48"/>
  <c r="J29" i="48"/>
  <c r="E29" i="48"/>
  <c r="D29" i="48"/>
  <c r="K28" i="48"/>
  <c r="J28" i="48"/>
  <c r="E28" i="48"/>
  <c r="D28" i="48"/>
  <c r="O27" i="48"/>
  <c r="N27" i="48"/>
  <c r="L27" i="48"/>
  <c r="K27" i="48"/>
  <c r="J27" i="48"/>
  <c r="F27" i="48"/>
  <c r="E27" i="48"/>
  <c r="D27" i="48"/>
  <c r="O26" i="48"/>
  <c r="N26" i="48"/>
  <c r="L26" i="48"/>
  <c r="K26" i="48"/>
  <c r="J26" i="48"/>
  <c r="F26" i="48"/>
  <c r="E26" i="48"/>
  <c r="D26" i="48"/>
  <c r="O25" i="48"/>
  <c r="N25" i="48"/>
  <c r="L25" i="48"/>
  <c r="K25" i="48"/>
  <c r="J25" i="48"/>
  <c r="F25" i="48"/>
  <c r="E25" i="48"/>
  <c r="D25" i="48"/>
  <c r="O24" i="48"/>
  <c r="N24" i="48"/>
  <c r="L24" i="48"/>
  <c r="K24" i="48"/>
  <c r="J24" i="48"/>
  <c r="F24" i="48"/>
  <c r="E24" i="48"/>
  <c r="D24" i="48"/>
  <c r="O23" i="48"/>
  <c r="N23" i="48"/>
  <c r="L23" i="48"/>
  <c r="K23" i="48"/>
  <c r="J23" i="48"/>
  <c r="F23" i="48"/>
  <c r="E23" i="48"/>
  <c r="D23" i="48"/>
  <c r="O22" i="48"/>
  <c r="N22" i="48"/>
  <c r="L22" i="48"/>
  <c r="K22" i="48"/>
  <c r="J22" i="48"/>
  <c r="F22" i="48"/>
  <c r="E22" i="48"/>
  <c r="D22" i="48"/>
  <c r="O21" i="48"/>
  <c r="N21" i="48"/>
  <c r="L21" i="48"/>
  <c r="K21" i="48"/>
  <c r="J21" i="48"/>
  <c r="F21" i="48"/>
  <c r="E21" i="48"/>
  <c r="D21" i="48"/>
  <c r="O20" i="48"/>
  <c r="N20" i="48"/>
  <c r="L20" i="48"/>
  <c r="K20" i="48"/>
  <c r="J20" i="48"/>
  <c r="F20" i="48"/>
  <c r="E20" i="48"/>
  <c r="D20" i="48"/>
  <c r="O19" i="48"/>
  <c r="N19" i="48"/>
  <c r="L19" i="48"/>
  <c r="K19" i="48"/>
  <c r="J19" i="48"/>
  <c r="F19" i="48"/>
  <c r="E19" i="48"/>
  <c r="D19" i="48"/>
  <c r="O18" i="48"/>
  <c r="N18" i="48"/>
  <c r="L18" i="48"/>
  <c r="K18" i="48"/>
  <c r="J18" i="48"/>
  <c r="F18" i="48"/>
  <c r="E18" i="48"/>
  <c r="D18" i="48"/>
  <c r="O17" i="48"/>
  <c r="N17" i="48"/>
  <c r="L17" i="48"/>
  <c r="K17" i="48"/>
  <c r="J17" i="48"/>
  <c r="F17" i="48"/>
  <c r="E17" i="48"/>
  <c r="D17" i="48"/>
  <c r="O16" i="48"/>
  <c r="N16" i="48"/>
  <c r="L16" i="48"/>
  <c r="K16" i="48"/>
  <c r="J16" i="48"/>
  <c r="F16" i="48"/>
  <c r="E16" i="48"/>
  <c r="D16" i="48"/>
  <c r="O15" i="48"/>
  <c r="N15" i="48"/>
  <c r="L15" i="48"/>
  <c r="K15" i="48"/>
  <c r="J15" i="48"/>
  <c r="F15" i="48"/>
  <c r="E15" i="48"/>
  <c r="D15" i="48"/>
  <c r="O14" i="48"/>
  <c r="N14" i="48"/>
  <c r="L14" i="48"/>
  <c r="K14" i="48"/>
  <c r="J14" i="48"/>
  <c r="F14" i="48"/>
  <c r="E14" i="48"/>
  <c r="D14" i="48"/>
  <c r="O13" i="48"/>
  <c r="N13" i="48"/>
  <c r="L13" i="48"/>
  <c r="K13" i="48"/>
  <c r="J13" i="48"/>
  <c r="F13" i="48"/>
  <c r="E13" i="48"/>
  <c r="D13" i="48"/>
  <c r="O12" i="48"/>
  <c r="N12" i="48"/>
  <c r="L12" i="48"/>
  <c r="K12" i="48"/>
  <c r="J12" i="48"/>
  <c r="F12" i="48"/>
  <c r="E12" i="48"/>
  <c r="D12" i="48"/>
  <c r="O11" i="48"/>
  <c r="N11" i="48"/>
  <c r="L11" i="48"/>
  <c r="K11" i="48"/>
  <c r="J11" i="48"/>
  <c r="F11" i="48"/>
  <c r="E11" i="48"/>
  <c r="D11" i="48"/>
  <c r="O10" i="48"/>
  <c r="N10" i="48"/>
  <c r="L10" i="48"/>
  <c r="K10" i="48"/>
  <c r="J10" i="48"/>
  <c r="F10" i="48"/>
  <c r="E10" i="48"/>
  <c r="D10" i="48"/>
  <c r="O9" i="48"/>
  <c r="N9" i="48"/>
  <c r="L9" i="48"/>
  <c r="K9" i="48"/>
  <c r="J9" i="48"/>
  <c r="F9" i="48"/>
  <c r="E9" i="48"/>
  <c r="D9" i="48"/>
  <c r="O8" i="48"/>
  <c r="N8" i="48"/>
  <c r="L8" i="48"/>
  <c r="K8" i="48"/>
  <c r="J8" i="48"/>
  <c r="F8" i="48"/>
  <c r="E8" i="48"/>
  <c r="D8" i="48"/>
  <c r="O7" i="48"/>
  <c r="N7" i="48"/>
  <c r="L7" i="48"/>
  <c r="K7" i="48"/>
  <c r="J7" i="48"/>
  <c r="F7" i="48"/>
  <c r="E7" i="48"/>
  <c r="D7" i="48"/>
  <c r="C6" i="48"/>
  <c r="N5" i="48"/>
  <c r="J5" i="48"/>
  <c r="H5" i="48"/>
  <c r="D5" i="48"/>
  <c r="O96" i="47"/>
  <c r="N96" i="47"/>
  <c r="L96" i="47"/>
  <c r="K96" i="47"/>
  <c r="J96" i="47"/>
  <c r="F96" i="47"/>
  <c r="K94" i="47"/>
  <c r="E94" i="47"/>
  <c r="K93" i="47"/>
  <c r="E93" i="47"/>
  <c r="K92" i="47"/>
  <c r="E92" i="47"/>
  <c r="K91" i="47"/>
  <c r="E91" i="47"/>
  <c r="K90" i="47"/>
  <c r="E90" i="47"/>
  <c r="K89" i="47"/>
  <c r="E89" i="47"/>
  <c r="E88" i="47"/>
  <c r="K87" i="47"/>
  <c r="E87" i="47"/>
  <c r="K86" i="47"/>
  <c r="E86" i="47"/>
  <c r="K85" i="47"/>
  <c r="E85" i="47"/>
  <c r="K84" i="47"/>
  <c r="E84" i="47"/>
  <c r="K83" i="47"/>
  <c r="E83" i="47"/>
  <c r="K82" i="47"/>
  <c r="E82" i="47"/>
  <c r="K81" i="47"/>
  <c r="E81" i="47"/>
  <c r="K80" i="47"/>
  <c r="E80" i="47"/>
  <c r="K79" i="47"/>
  <c r="E79" i="47"/>
  <c r="K78" i="47"/>
  <c r="E78" i="47"/>
  <c r="K77" i="47"/>
  <c r="E77" i="47"/>
  <c r="O76" i="47"/>
  <c r="N76" i="47"/>
  <c r="L76" i="47"/>
  <c r="K76" i="47"/>
  <c r="F76" i="47"/>
  <c r="E76" i="47"/>
  <c r="O75" i="47"/>
  <c r="N75" i="47"/>
  <c r="L75" i="47"/>
  <c r="K75" i="47"/>
  <c r="F75" i="47"/>
  <c r="E75" i="47"/>
  <c r="O74" i="47"/>
  <c r="N74" i="47"/>
  <c r="L74" i="47"/>
  <c r="K74" i="47"/>
  <c r="F74" i="47"/>
  <c r="E74" i="47"/>
  <c r="K73" i="47"/>
  <c r="E73" i="47"/>
  <c r="O72" i="47"/>
  <c r="N72" i="47"/>
  <c r="L72" i="47"/>
  <c r="K72" i="47"/>
  <c r="F72" i="47"/>
  <c r="E72" i="47"/>
  <c r="O71" i="47"/>
  <c r="N71" i="47"/>
  <c r="L71" i="47"/>
  <c r="K71" i="47"/>
  <c r="F71" i="47"/>
  <c r="E71" i="47"/>
  <c r="O70" i="47"/>
  <c r="N70" i="47"/>
  <c r="L70" i="47"/>
  <c r="K70" i="47"/>
  <c r="F70" i="47"/>
  <c r="E70" i="47"/>
  <c r="O69" i="47"/>
  <c r="N69" i="47"/>
  <c r="L69" i="47"/>
  <c r="K69" i="47"/>
  <c r="F69" i="47"/>
  <c r="E69" i="47"/>
  <c r="O68" i="47"/>
  <c r="N68" i="47"/>
  <c r="L68" i="47"/>
  <c r="K68" i="47"/>
  <c r="F68" i="47"/>
  <c r="E68" i="47"/>
  <c r="N66" i="47"/>
  <c r="J66" i="47"/>
  <c r="H66" i="47"/>
  <c r="D66" i="47"/>
  <c r="B66" i="47"/>
  <c r="O62" i="47"/>
  <c r="N62" i="47"/>
  <c r="L62" i="47"/>
  <c r="F62" i="47"/>
  <c r="I61" i="47"/>
  <c r="H61" i="47"/>
  <c r="C61" i="47"/>
  <c r="B61" i="47"/>
  <c r="K60" i="47"/>
  <c r="J60" i="47"/>
  <c r="E60" i="47"/>
  <c r="D60" i="47"/>
  <c r="K59" i="47"/>
  <c r="J59" i="47"/>
  <c r="E59" i="47"/>
  <c r="D59" i="47"/>
  <c r="K58" i="47"/>
  <c r="J58" i="47"/>
  <c r="E58" i="47"/>
  <c r="D58" i="47"/>
  <c r="K57" i="47"/>
  <c r="J57" i="47"/>
  <c r="E57" i="47"/>
  <c r="D57" i="47"/>
  <c r="K56" i="47"/>
  <c r="J56" i="47"/>
  <c r="E56" i="47"/>
  <c r="D56" i="47"/>
  <c r="K55" i="47"/>
  <c r="J55" i="47"/>
  <c r="E55" i="47"/>
  <c r="D55" i="47"/>
  <c r="K54" i="47"/>
  <c r="J54" i="47"/>
  <c r="E54" i="47"/>
  <c r="D54" i="47"/>
  <c r="K53" i="47"/>
  <c r="J53" i="47"/>
  <c r="E53" i="47"/>
  <c r="D53" i="47"/>
  <c r="K52" i="47"/>
  <c r="J52" i="47"/>
  <c r="E52" i="47"/>
  <c r="D52" i="47"/>
  <c r="K51" i="47"/>
  <c r="J51" i="47"/>
  <c r="E51" i="47"/>
  <c r="D51" i="47"/>
  <c r="K50" i="47"/>
  <c r="J50" i="47"/>
  <c r="E50" i="47"/>
  <c r="D50" i="47"/>
  <c r="K49" i="47"/>
  <c r="J49" i="47"/>
  <c r="E49" i="47"/>
  <c r="D49" i="47"/>
  <c r="K48" i="47"/>
  <c r="J48" i="47"/>
  <c r="E48" i="47"/>
  <c r="D48" i="47"/>
  <c r="K47" i="47"/>
  <c r="J47" i="47"/>
  <c r="E47" i="47"/>
  <c r="D47" i="47"/>
  <c r="K46" i="47"/>
  <c r="J46" i="47"/>
  <c r="E46" i="47"/>
  <c r="D46" i="47"/>
  <c r="K45" i="47"/>
  <c r="J45" i="47"/>
  <c r="E45" i="47"/>
  <c r="D45" i="47"/>
  <c r="K44" i="47"/>
  <c r="J44" i="47"/>
  <c r="E44" i="47"/>
  <c r="D44" i="47"/>
  <c r="L43" i="47"/>
  <c r="K43" i="47"/>
  <c r="J43" i="47"/>
  <c r="F43" i="47"/>
  <c r="E43" i="47"/>
  <c r="D43" i="47"/>
  <c r="O42" i="47"/>
  <c r="N42" i="47"/>
  <c r="L42" i="47"/>
  <c r="K42" i="47"/>
  <c r="J42" i="47"/>
  <c r="F42" i="47"/>
  <c r="E42" i="47"/>
  <c r="D42" i="47"/>
  <c r="O41" i="47"/>
  <c r="N41" i="47"/>
  <c r="L41" i="47"/>
  <c r="K41" i="47"/>
  <c r="J41" i="47"/>
  <c r="F41" i="47"/>
  <c r="E41" i="47"/>
  <c r="D41" i="47"/>
  <c r="O40" i="47"/>
  <c r="N40" i="47"/>
  <c r="L40" i="47"/>
  <c r="K40" i="47"/>
  <c r="J40" i="47"/>
  <c r="F40" i="47"/>
  <c r="E40" i="47"/>
  <c r="D40" i="47"/>
  <c r="O39" i="47"/>
  <c r="N39" i="47"/>
  <c r="L39" i="47"/>
  <c r="K39" i="47"/>
  <c r="J39" i="47"/>
  <c r="F39" i="47"/>
  <c r="E39" i="47"/>
  <c r="D39" i="47"/>
  <c r="P37" i="47"/>
  <c r="P66" i="47" s="1"/>
  <c r="N37" i="47"/>
  <c r="J37" i="47"/>
  <c r="H37" i="47"/>
  <c r="D37" i="47"/>
  <c r="B37" i="47"/>
  <c r="O33" i="47"/>
  <c r="N33" i="47"/>
  <c r="L33" i="47"/>
  <c r="F33" i="47"/>
  <c r="I32" i="47"/>
  <c r="H32" i="47"/>
  <c r="K31" i="47"/>
  <c r="J31" i="47"/>
  <c r="K30" i="47"/>
  <c r="J30" i="47"/>
  <c r="K29" i="47"/>
  <c r="J29" i="47"/>
  <c r="K28" i="47"/>
  <c r="J28" i="47"/>
  <c r="K27" i="47"/>
  <c r="J27" i="47"/>
  <c r="K26" i="47"/>
  <c r="J26" i="47"/>
  <c r="K25" i="47"/>
  <c r="J25" i="47"/>
  <c r="O24" i="47"/>
  <c r="N24" i="47"/>
  <c r="L24" i="47"/>
  <c r="K24" i="47"/>
  <c r="J24" i="47"/>
  <c r="F24" i="47"/>
  <c r="O23" i="47"/>
  <c r="N23" i="47"/>
  <c r="L23" i="47"/>
  <c r="K23" i="47"/>
  <c r="J23" i="47"/>
  <c r="F23" i="47"/>
  <c r="O22" i="47"/>
  <c r="N22" i="47"/>
  <c r="L22" i="47"/>
  <c r="K22" i="47"/>
  <c r="J22" i="47"/>
  <c r="F22" i="47"/>
  <c r="O21" i="47"/>
  <c r="N21" i="47"/>
  <c r="L21" i="47"/>
  <c r="K21" i="47"/>
  <c r="J21" i="47"/>
  <c r="F21" i="47"/>
  <c r="O20" i="47"/>
  <c r="N20" i="47"/>
  <c r="L20" i="47"/>
  <c r="K20" i="47"/>
  <c r="J20" i="47"/>
  <c r="F20" i="47"/>
  <c r="O19" i="47"/>
  <c r="N19" i="47"/>
  <c r="L19" i="47"/>
  <c r="K19" i="47"/>
  <c r="J19" i="47"/>
  <c r="F19" i="47"/>
  <c r="O18" i="47"/>
  <c r="N18" i="47"/>
  <c r="L18" i="47"/>
  <c r="K18" i="47"/>
  <c r="J18" i="47"/>
  <c r="F18" i="47"/>
  <c r="O17" i="47"/>
  <c r="N17" i="47"/>
  <c r="L17" i="47"/>
  <c r="K17" i="47"/>
  <c r="J17" i="47"/>
  <c r="F17" i="47"/>
  <c r="O16" i="47"/>
  <c r="N16" i="47"/>
  <c r="L16" i="47"/>
  <c r="K16" i="47"/>
  <c r="J16" i="47"/>
  <c r="F16" i="47"/>
  <c r="O15" i="47"/>
  <c r="N15" i="47"/>
  <c r="L15" i="47"/>
  <c r="K15" i="47"/>
  <c r="J15" i="47"/>
  <c r="F15" i="47"/>
  <c r="O14" i="47"/>
  <c r="N14" i="47"/>
  <c r="L14" i="47"/>
  <c r="K14" i="47"/>
  <c r="J14" i="47"/>
  <c r="F14" i="47"/>
  <c r="O13" i="47"/>
  <c r="N13" i="47"/>
  <c r="L13" i="47"/>
  <c r="K13" i="47"/>
  <c r="J13" i="47"/>
  <c r="F13" i="47"/>
  <c r="O12" i="47"/>
  <c r="N12" i="47"/>
  <c r="L12" i="47"/>
  <c r="K12" i="47"/>
  <c r="J12" i="47"/>
  <c r="F12" i="47"/>
  <c r="O11" i="47"/>
  <c r="N11" i="47"/>
  <c r="L11" i="47"/>
  <c r="K11" i="47"/>
  <c r="J11" i="47"/>
  <c r="F11" i="47"/>
  <c r="O10" i="47"/>
  <c r="N10" i="47"/>
  <c r="L10" i="47"/>
  <c r="K10" i="47"/>
  <c r="J10" i="47"/>
  <c r="F10" i="47"/>
  <c r="O9" i="47"/>
  <c r="N9" i="47"/>
  <c r="L9" i="47"/>
  <c r="K9" i="47"/>
  <c r="J9" i="47"/>
  <c r="F9" i="47"/>
  <c r="O8" i="47"/>
  <c r="N8" i="47"/>
  <c r="L8" i="47"/>
  <c r="K8" i="47"/>
  <c r="J8" i="47"/>
  <c r="F8" i="47"/>
  <c r="O7" i="47"/>
  <c r="N7" i="47"/>
  <c r="L7" i="47"/>
  <c r="K7" i="47"/>
  <c r="J7" i="47"/>
  <c r="F7" i="47"/>
  <c r="C6" i="47"/>
  <c r="B6" i="47"/>
  <c r="N5" i="47"/>
  <c r="J5" i="47"/>
  <c r="H5" i="47"/>
  <c r="D5" i="47"/>
  <c r="O96" i="46"/>
  <c r="N96" i="46"/>
  <c r="L96" i="46"/>
  <c r="J96" i="46"/>
  <c r="F96" i="46"/>
  <c r="C95" i="46"/>
  <c r="B95" i="46"/>
  <c r="D95" i="46" s="1"/>
  <c r="E94" i="46"/>
  <c r="D94" i="46"/>
  <c r="E93" i="46"/>
  <c r="D93" i="46"/>
  <c r="E92" i="46"/>
  <c r="D92" i="46"/>
  <c r="E91" i="46"/>
  <c r="D91" i="46"/>
  <c r="E90" i="46"/>
  <c r="D90" i="46"/>
  <c r="E89" i="46"/>
  <c r="D89" i="46"/>
  <c r="E88" i="46"/>
  <c r="D88" i="46"/>
  <c r="E87" i="46"/>
  <c r="D87" i="46"/>
  <c r="E86" i="46"/>
  <c r="D86" i="46"/>
  <c r="E85" i="46"/>
  <c r="D85" i="46"/>
  <c r="E84" i="46"/>
  <c r="D84" i="46"/>
  <c r="E83" i="46"/>
  <c r="D83" i="46"/>
  <c r="E82" i="46"/>
  <c r="D82" i="46"/>
  <c r="E81" i="46"/>
  <c r="D81" i="46"/>
  <c r="E80" i="46"/>
  <c r="D80" i="46"/>
  <c r="E79" i="46"/>
  <c r="D79" i="46"/>
  <c r="E78" i="46"/>
  <c r="D78" i="46"/>
  <c r="E77" i="46"/>
  <c r="D77" i="46"/>
  <c r="E76" i="46"/>
  <c r="D76" i="46"/>
  <c r="O75" i="46"/>
  <c r="N75" i="46"/>
  <c r="L75" i="46"/>
  <c r="F75" i="46"/>
  <c r="E75" i="46"/>
  <c r="D75" i="46"/>
  <c r="O74" i="46"/>
  <c r="N74" i="46"/>
  <c r="L74" i="46"/>
  <c r="F74" i="46"/>
  <c r="E74" i="46"/>
  <c r="D74" i="46"/>
  <c r="O73" i="46"/>
  <c r="N73" i="46"/>
  <c r="L73" i="46"/>
  <c r="F73" i="46"/>
  <c r="E73" i="46"/>
  <c r="D73" i="46"/>
  <c r="O72" i="46"/>
  <c r="N72" i="46"/>
  <c r="L72" i="46"/>
  <c r="F72" i="46"/>
  <c r="E72" i="46"/>
  <c r="D72" i="46"/>
  <c r="O71" i="46"/>
  <c r="N71" i="46"/>
  <c r="L71" i="46"/>
  <c r="F71" i="46"/>
  <c r="E71" i="46"/>
  <c r="D71" i="46"/>
  <c r="O70" i="46"/>
  <c r="N70" i="46"/>
  <c r="L70" i="46"/>
  <c r="F70" i="46"/>
  <c r="E70" i="46"/>
  <c r="D70" i="46"/>
  <c r="F69" i="46"/>
  <c r="E69" i="46"/>
  <c r="D69" i="46"/>
  <c r="F68" i="46"/>
  <c r="E68" i="46"/>
  <c r="D68" i="46"/>
  <c r="N66" i="46"/>
  <c r="J66" i="46"/>
  <c r="H66" i="46"/>
  <c r="D66" i="46"/>
  <c r="O62" i="46"/>
  <c r="N62" i="46"/>
  <c r="L62" i="46"/>
  <c r="F62" i="46"/>
  <c r="I61" i="46"/>
  <c r="K61" i="46" s="1"/>
  <c r="K62" i="46" s="1"/>
  <c r="H61" i="46"/>
  <c r="E61" i="46"/>
  <c r="E60" i="46"/>
  <c r="D60" i="46"/>
  <c r="E59" i="46"/>
  <c r="D59" i="46"/>
  <c r="E58" i="46"/>
  <c r="D58" i="46"/>
  <c r="E57" i="46"/>
  <c r="D57" i="46"/>
  <c r="E56" i="46"/>
  <c r="D56" i="46"/>
  <c r="E55" i="46"/>
  <c r="D55" i="46"/>
  <c r="O54" i="46"/>
  <c r="N54" i="46"/>
  <c r="L54" i="46"/>
  <c r="F54" i="46"/>
  <c r="E54" i="46"/>
  <c r="D54" i="46"/>
  <c r="O53" i="46"/>
  <c r="P53" i="46" s="1"/>
  <c r="E53" i="46"/>
  <c r="D53" i="46"/>
  <c r="O52" i="46"/>
  <c r="N52" i="46"/>
  <c r="L52" i="46"/>
  <c r="F52" i="46"/>
  <c r="E52" i="46"/>
  <c r="D52" i="46"/>
  <c r="O51" i="46"/>
  <c r="N51" i="46"/>
  <c r="L51" i="46"/>
  <c r="F51" i="46"/>
  <c r="E51" i="46"/>
  <c r="D51" i="46"/>
  <c r="O50" i="46"/>
  <c r="N50" i="46"/>
  <c r="L50" i="46"/>
  <c r="F50" i="46"/>
  <c r="E50" i="46"/>
  <c r="D50" i="46"/>
  <c r="O49" i="46"/>
  <c r="N49" i="46"/>
  <c r="L49" i="46"/>
  <c r="F49" i="46"/>
  <c r="E49" i="46"/>
  <c r="D49" i="46"/>
  <c r="O48" i="46"/>
  <c r="N48" i="46"/>
  <c r="L48" i="46"/>
  <c r="F48" i="46"/>
  <c r="E48" i="46"/>
  <c r="D48" i="46"/>
  <c r="O47" i="46"/>
  <c r="N47" i="46"/>
  <c r="L47" i="46"/>
  <c r="F47" i="46"/>
  <c r="E47" i="46"/>
  <c r="D47" i="46"/>
  <c r="O46" i="46"/>
  <c r="N46" i="46"/>
  <c r="L46" i="46"/>
  <c r="F46" i="46"/>
  <c r="E46" i="46"/>
  <c r="D46" i="46"/>
  <c r="O45" i="46"/>
  <c r="N45" i="46"/>
  <c r="L45" i="46"/>
  <c r="F45" i="46"/>
  <c r="E45" i="46"/>
  <c r="D45" i="46"/>
  <c r="O44" i="46"/>
  <c r="N44" i="46"/>
  <c r="L44" i="46"/>
  <c r="F44" i="46"/>
  <c r="E44" i="46"/>
  <c r="D44" i="46"/>
  <c r="O43" i="46"/>
  <c r="N43" i="46"/>
  <c r="L43" i="46"/>
  <c r="F43" i="46"/>
  <c r="E43" i="46"/>
  <c r="D43" i="46"/>
  <c r="O42" i="46"/>
  <c r="N42" i="46"/>
  <c r="L42" i="46"/>
  <c r="F42" i="46"/>
  <c r="E42" i="46"/>
  <c r="D42" i="46"/>
  <c r="O41" i="46"/>
  <c r="N41" i="46"/>
  <c r="L41" i="46"/>
  <c r="F41" i="46"/>
  <c r="E41" i="46"/>
  <c r="D41" i="46"/>
  <c r="O40" i="46"/>
  <c r="N40" i="46"/>
  <c r="L40" i="46"/>
  <c r="F40" i="46"/>
  <c r="E40" i="46"/>
  <c r="D40" i="46"/>
  <c r="O39" i="46"/>
  <c r="N39" i="46"/>
  <c r="L39" i="46"/>
  <c r="F39" i="46"/>
  <c r="E39" i="46"/>
  <c r="D39" i="46"/>
  <c r="P37" i="46"/>
  <c r="P66" i="46" s="1"/>
  <c r="N37" i="46"/>
  <c r="J37" i="46"/>
  <c r="H37" i="46"/>
  <c r="D37" i="46"/>
  <c r="B37" i="46"/>
  <c r="O33" i="46"/>
  <c r="N33" i="46"/>
  <c r="L33" i="46"/>
  <c r="F33" i="46"/>
  <c r="C32" i="46"/>
  <c r="E32" i="46" s="1"/>
  <c r="B32" i="46"/>
  <c r="O31" i="46"/>
  <c r="N31" i="46"/>
  <c r="L31" i="46"/>
  <c r="F31" i="46"/>
  <c r="E31" i="46"/>
  <c r="D31" i="46"/>
  <c r="O30" i="46"/>
  <c r="N30" i="46"/>
  <c r="L30" i="46"/>
  <c r="F30" i="46"/>
  <c r="E30" i="46"/>
  <c r="D30" i="46"/>
  <c r="O29" i="46"/>
  <c r="N29" i="46"/>
  <c r="L29" i="46"/>
  <c r="F29" i="46"/>
  <c r="E29" i="46"/>
  <c r="D29" i="46"/>
  <c r="O28" i="46"/>
  <c r="N28" i="46"/>
  <c r="L28" i="46"/>
  <c r="F28" i="46"/>
  <c r="E28" i="46"/>
  <c r="D28" i="46"/>
  <c r="L27" i="46"/>
  <c r="F27" i="46"/>
  <c r="E27" i="46"/>
  <c r="D27" i="46"/>
  <c r="L26" i="46"/>
  <c r="F26" i="46"/>
  <c r="E26" i="46"/>
  <c r="D26" i="46"/>
  <c r="E25" i="46"/>
  <c r="D25" i="46"/>
  <c r="E24" i="46"/>
  <c r="D24" i="46"/>
  <c r="O23" i="46"/>
  <c r="N23" i="46"/>
  <c r="L23" i="46"/>
  <c r="F23" i="46"/>
  <c r="E23" i="46"/>
  <c r="D23" i="46"/>
  <c r="O22" i="46"/>
  <c r="N22" i="46"/>
  <c r="L22" i="46"/>
  <c r="F22" i="46"/>
  <c r="E22" i="46"/>
  <c r="D22" i="46"/>
  <c r="O21" i="46"/>
  <c r="N21" i="46"/>
  <c r="L21" i="46"/>
  <c r="F21" i="46"/>
  <c r="E21" i="46"/>
  <c r="D21" i="46"/>
  <c r="O20" i="46"/>
  <c r="N20" i="46"/>
  <c r="L20" i="46"/>
  <c r="F20" i="46"/>
  <c r="E20" i="46"/>
  <c r="D20" i="46"/>
  <c r="O19" i="46"/>
  <c r="N19" i="46"/>
  <c r="L19" i="46"/>
  <c r="F19" i="46"/>
  <c r="E19" i="46"/>
  <c r="D19" i="46"/>
  <c r="O18" i="46"/>
  <c r="N18" i="46"/>
  <c r="L18" i="46"/>
  <c r="F18" i="46"/>
  <c r="E18" i="46"/>
  <c r="D18" i="46"/>
  <c r="O17" i="46"/>
  <c r="N17" i="46"/>
  <c r="L17" i="46"/>
  <c r="F17" i="46"/>
  <c r="E17" i="46"/>
  <c r="D17" i="46"/>
  <c r="O16" i="46"/>
  <c r="N16" i="46"/>
  <c r="L16" i="46"/>
  <c r="F16" i="46"/>
  <c r="E16" i="46"/>
  <c r="D16" i="46"/>
  <c r="O15" i="46"/>
  <c r="N15" i="46"/>
  <c r="L15" i="46"/>
  <c r="F15" i="46"/>
  <c r="E15" i="46"/>
  <c r="D15" i="46"/>
  <c r="O14" i="46"/>
  <c r="N14" i="46"/>
  <c r="L14" i="46"/>
  <c r="F14" i="46"/>
  <c r="E14" i="46"/>
  <c r="D14" i="46"/>
  <c r="O13" i="46"/>
  <c r="N13" i="46"/>
  <c r="L13" i="46"/>
  <c r="F13" i="46"/>
  <c r="E13" i="46"/>
  <c r="D13" i="46"/>
  <c r="O12" i="46"/>
  <c r="N12" i="46"/>
  <c r="L12" i="46"/>
  <c r="F12" i="46"/>
  <c r="E12" i="46"/>
  <c r="D12" i="46"/>
  <c r="O11" i="46"/>
  <c r="N11" i="46"/>
  <c r="L11" i="46"/>
  <c r="F11" i="46"/>
  <c r="E11" i="46"/>
  <c r="D11" i="46"/>
  <c r="O10" i="46"/>
  <c r="N10" i="46"/>
  <c r="L10" i="46"/>
  <c r="F10" i="46"/>
  <c r="E10" i="46"/>
  <c r="D10" i="46"/>
  <c r="O9" i="46"/>
  <c r="N9" i="46"/>
  <c r="L9" i="46"/>
  <c r="F9" i="46"/>
  <c r="E9" i="46"/>
  <c r="D9" i="46"/>
  <c r="O8" i="46"/>
  <c r="N8" i="46"/>
  <c r="L8" i="46"/>
  <c r="F8" i="46"/>
  <c r="E8" i="46"/>
  <c r="D8" i="46"/>
  <c r="O7" i="46"/>
  <c r="N7" i="46"/>
  <c r="L7" i="46"/>
  <c r="F7" i="46"/>
  <c r="E7" i="46"/>
  <c r="D7" i="46"/>
  <c r="C6" i="46"/>
  <c r="B6" i="46"/>
  <c r="N5" i="46"/>
  <c r="J5" i="46"/>
  <c r="H5" i="46"/>
  <c r="D5" i="46"/>
  <c r="I12" i="49" l="1"/>
  <c r="I19" i="49"/>
  <c r="P17" i="49"/>
  <c r="N20" i="49"/>
  <c r="P20" i="49" s="1"/>
  <c r="I7" i="49"/>
  <c r="N21" i="49"/>
  <c r="P21" i="49" s="1"/>
  <c r="I18" i="49"/>
  <c r="T18" i="49"/>
  <c r="T21" i="49"/>
  <c r="L61" i="47"/>
  <c r="N61" i="47"/>
  <c r="F61" i="47"/>
  <c r="O61" i="47"/>
  <c r="T20" i="49"/>
  <c r="D96" i="46"/>
  <c r="H19" i="49"/>
  <c r="O38" i="46"/>
  <c r="K6" i="46"/>
  <c r="K38" i="46"/>
  <c r="K67" i="46"/>
  <c r="E33" i="46"/>
  <c r="N32" i="47"/>
  <c r="E32" i="47"/>
  <c r="E33" i="47" s="1"/>
  <c r="F32" i="47"/>
  <c r="O32" i="47"/>
  <c r="L32" i="47"/>
  <c r="J95" i="47"/>
  <c r="N95" i="47"/>
  <c r="L95" i="47"/>
  <c r="O95" i="47"/>
  <c r="F95" i="48"/>
  <c r="E61" i="47"/>
  <c r="D61" i="47"/>
  <c r="D62" i="47" s="1"/>
  <c r="D96" i="48"/>
  <c r="N19" i="49"/>
  <c r="P19" i="49" s="1"/>
  <c r="S19" i="49"/>
  <c r="T19" i="49" s="1"/>
  <c r="G17" i="49"/>
  <c r="G21" i="49"/>
  <c r="I21" i="49" s="1"/>
  <c r="F17" i="49"/>
  <c r="G20" i="49"/>
  <c r="I20" i="49" s="1"/>
  <c r="E95" i="47"/>
  <c r="E96" i="47" s="1"/>
  <c r="P62" i="46"/>
  <c r="P96" i="47"/>
  <c r="F61" i="46"/>
  <c r="P33" i="46"/>
  <c r="F32" i="46"/>
  <c r="F61" i="48"/>
  <c r="P33" i="48"/>
  <c r="P70" i="46"/>
  <c r="P72" i="46"/>
  <c r="P74" i="46"/>
  <c r="P33" i="47"/>
  <c r="P96" i="46"/>
  <c r="P39" i="48"/>
  <c r="P41" i="48"/>
  <c r="P43" i="48"/>
  <c r="P45" i="48"/>
  <c r="P47" i="48"/>
  <c r="P49" i="48"/>
  <c r="P57" i="48"/>
  <c r="P59" i="48"/>
  <c r="L61" i="48"/>
  <c r="P96" i="48"/>
  <c r="P8" i="48"/>
  <c r="P10" i="48"/>
  <c r="P12" i="48"/>
  <c r="P14" i="48"/>
  <c r="P16" i="48"/>
  <c r="P18" i="48"/>
  <c r="P20" i="48"/>
  <c r="P22" i="48"/>
  <c r="P24" i="48"/>
  <c r="P26" i="48"/>
  <c r="P68" i="48"/>
  <c r="P70" i="48"/>
  <c r="P72" i="48"/>
  <c r="P74" i="48"/>
  <c r="P76" i="48"/>
  <c r="P78" i="48"/>
  <c r="N95" i="48"/>
  <c r="P69" i="48"/>
  <c r="P71" i="48"/>
  <c r="P73" i="48"/>
  <c r="P75" i="48"/>
  <c r="P77" i="48"/>
  <c r="P62" i="48"/>
  <c r="P40" i="48"/>
  <c r="P42" i="48"/>
  <c r="P44" i="48"/>
  <c r="P46" i="48"/>
  <c r="P48" i="48"/>
  <c r="O61" i="48"/>
  <c r="P7" i="48"/>
  <c r="P9" i="48"/>
  <c r="P11" i="48"/>
  <c r="P13" i="48"/>
  <c r="P15" i="48"/>
  <c r="P17" i="48"/>
  <c r="P19" i="48"/>
  <c r="P21" i="48"/>
  <c r="P23" i="48"/>
  <c r="P25" i="48"/>
  <c r="P27" i="48"/>
  <c r="F32" i="48"/>
  <c r="O67" i="48"/>
  <c r="K67" i="48"/>
  <c r="I67" i="48"/>
  <c r="E67" i="48"/>
  <c r="C67" i="48"/>
  <c r="O38" i="48"/>
  <c r="K38" i="48"/>
  <c r="I38" i="48"/>
  <c r="E38" i="48"/>
  <c r="C38" i="48"/>
  <c r="E6" i="48"/>
  <c r="I6" i="48" s="1"/>
  <c r="K6" i="48"/>
  <c r="O6" i="48"/>
  <c r="N67" i="48"/>
  <c r="H67" i="48"/>
  <c r="B67" i="48"/>
  <c r="J67" i="48"/>
  <c r="D67" i="48"/>
  <c r="N38" i="48"/>
  <c r="J38" i="48"/>
  <c r="H38" i="48"/>
  <c r="D38" i="48"/>
  <c r="B38" i="48"/>
  <c r="D6" i="48"/>
  <c r="H6" i="48"/>
  <c r="J6" i="48"/>
  <c r="N6" i="48"/>
  <c r="D33" i="48"/>
  <c r="E32" i="48"/>
  <c r="K32" i="48"/>
  <c r="D61" i="48"/>
  <c r="D62" i="48" s="1"/>
  <c r="J61" i="48"/>
  <c r="J62" i="48" s="1"/>
  <c r="N61" i="48"/>
  <c r="E62" i="48"/>
  <c r="J32" i="48"/>
  <c r="J33" i="48" s="1"/>
  <c r="E95" i="48"/>
  <c r="K95" i="48"/>
  <c r="O95" i="48"/>
  <c r="K61" i="48"/>
  <c r="J95" i="48"/>
  <c r="P69" i="47"/>
  <c r="P71" i="47"/>
  <c r="P75" i="47"/>
  <c r="P68" i="47"/>
  <c r="P70" i="47"/>
  <c r="P72" i="47"/>
  <c r="P74" i="47"/>
  <c r="P76" i="47"/>
  <c r="P62" i="47"/>
  <c r="P39" i="47"/>
  <c r="P41" i="47"/>
  <c r="P7" i="47"/>
  <c r="P9" i="47"/>
  <c r="P11" i="47"/>
  <c r="P13" i="47"/>
  <c r="P16" i="47"/>
  <c r="P18" i="47"/>
  <c r="P20" i="47"/>
  <c r="P22" i="47"/>
  <c r="P24" i="47"/>
  <c r="P40" i="47"/>
  <c r="P42" i="47"/>
  <c r="P8" i="47"/>
  <c r="P10" i="47"/>
  <c r="P12" i="47"/>
  <c r="P14" i="47"/>
  <c r="P15" i="47"/>
  <c r="P17" i="47"/>
  <c r="P19" i="47"/>
  <c r="P21" i="47"/>
  <c r="P23" i="47"/>
  <c r="K67" i="47"/>
  <c r="E67" i="47"/>
  <c r="O38" i="47"/>
  <c r="K38" i="47"/>
  <c r="I38" i="47"/>
  <c r="E38" i="47"/>
  <c r="C38" i="47"/>
  <c r="O67" i="47"/>
  <c r="I67" i="47"/>
  <c r="C67" i="47"/>
  <c r="E6" i="47"/>
  <c r="I6" i="47" s="1"/>
  <c r="K6" i="47"/>
  <c r="O6" i="47"/>
  <c r="N67" i="47"/>
  <c r="J67" i="47"/>
  <c r="H67" i="47"/>
  <c r="D67" i="47"/>
  <c r="B67" i="47"/>
  <c r="N38" i="47"/>
  <c r="J38" i="47"/>
  <c r="H38" i="47"/>
  <c r="D38" i="47"/>
  <c r="B38" i="47"/>
  <c r="D6" i="47"/>
  <c r="H6" i="47"/>
  <c r="J6" i="47"/>
  <c r="N6" i="47"/>
  <c r="K32" i="47"/>
  <c r="D95" i="47"/>
  <c r="D96" i="47" s="1"/>
  <c r="D32" i="47"/>
  <c r="D33" i="47" s="1"/>
  <c r="J32" i="47"/>
  <c r="J33" i="47" s="1"/>
  <c r="J61" i="47"/>
  <c r="J62" i="47" s="1"/>
  <c r="K61" i="47"/>
  <c r="K95" i="47"/>
  <c r="P7" i="46"/>
  <c r="P9" i="46"/>
  <c r="P11" i="46"/>
  <c r="P13" i="46"/>
  <c r="P15" i="46"/>
  <c r="P17" i="46"/>
  <c r="P19" i="46"/>
  <c r="P21" i="46"/>
  <c r="P23" i="46"/>
  <c r="P29" i="46"/>
  <c r="P31" i="46"/>
  <c r="P71" i="46"/>
  <c r="P73" i="46"/>
  <c r="P75" i="46"/>
  <c r="F95" i="46"/>
  <c r="P39" i="46"/>
  <c r="P41" i="46"/>
  <c r="P43" i="46"/>
  <c r="P45" i="46"/>
  <c r="P47" i="46"/>
  <c r="P49" i="46"/>
  <c r="P51" i="46"/>
  <c r="P40" i="46"/>
  <c r="P42" i="46"/>
  <c r="P44" i="46"/>
  <c r="P46" i="46"/>
  <c r="P48" i="46"/>
  <c r="P50" i="46"/>
  <c r="P52" i="46"/>
  <c r="P54" i="46"/>
  <c r="O61" i="46"/>
  <c r="N61" i="46"/>
  <c r="O32" i="46"/>
  <c r="P8" i="46"/>
  <c r="P10" i="46"/>
  <c r="P12" i="46"/>
  <c r="P14" i="46"/>
  <c r="P16" i="46"/>
  <c r="P18" i="46"/>
  <c r="P20" i="46"/>
  <c r="P22" i="46"/>
  <c r="P28" i="46"/>
  <c r="P30" i="46"/>
  <c r="N32" i="46"/>
  <c r="N67" i="46"/>
  <c r="J67" i="46"/>
  <c r="H67" i="46"/>
  <c r="D67" i="46"/>
  <c r="B67" i="46"/>
  <c r="D6" i="46"/>
  <c r="H6" i="46"/>
  <c r="J6" i="46"/>
  <c r="N6" i="46"/>
  <c r="C38" i="46"/>
  <c r="E38" i="46"/>
  <c r="I38" i="46"/>
  <c r="E62" i="46"/>
  <c r="O67" i="46"/>
  <c r="I67" i="46"/>
  <c r="E67" i="46"/>
  <c r="C67" i="46"/>
  <c r="E6" i="46"/>
  <c r="I6" i="46" s="1"/>
  <c r="O6" i="46"/>
  <c r="D32" i="46"/>
  <c r="J32" i="46"/>
  <c r="J33" i="46" s="1"/>
  <c r="L32" i="46"/>
  <c r="B38" i="46"/>
  <c r="D38" i="46"/>
  <c r="H38" i="46"/>
  <c r="J38" i="46"/>
  <c r="N38" i="46"/>
  <c r="E95" i="46"/>
  <c r="O95" i="46"/>
  <c r="D61" i="46"/>
  <c r="J61" i="46"/>
  <c r="J62" i="46" s="1"/>
  <c r="L61" i="46"/>
  <c r="O9" i="34"/>
  <c r="O10" i="34"/>
  <c r="Q8" i="34"/>
  <c r="R8" i="34"/>
  <c r="Q9" i="34"/>
  <c r="R9" i="34"/>
  <c r="Q10" i="34"/>
  <c r="R10" i="34"/>
  <c r="Q11" i="34"/>
  <c r="R11" i="34"/>
  <c r="Q12" i="34"/>
  <c r="R12" i="34"/>
  <c r="Q13" i="34"/>
  <c r="R13" i="34"/>
  <c r="Q14" i="34"/>
  <c r="R14" i="34"/>
  <c r="Q15" i="34"/>
  <c r="R15" i="34"/>
  <c r="Q17" i="34"/>
  <c r="Q18" i="34"/>
  <c r="O13" i="34"/>
  <c r="O14" i="34"/>
  <c r="I11" i="34"/>
  <c r="I12" i="34"/>
  <c r="I15" i="34"/>
  <c r="B37" i="3"/>
  <c r="B66" i="3" s="1"/>
  <c r="O67" i="3"/>
  <c r="N67" i="3"/>
  <c r="K67" i="3"/>
  <c r="J67" i="3"/>
  <c r="I67" i="3"/>
  <c r="H67" i="3"/>
  <c r="E67" i="3"/>
  <c r="D67" i="3"/>
  <c r="O38" i="3"/>
  <c r="N38" i="3"/>
  <c r="I38" i="3"/>
  <c r="H38" i="3"/>
  <c r="E38" i="3"/>
  <c r="D38" i="3"/>
  <c r="M51" i="2"/>
  <c r="O51" i="2"/>
  <c r="P51" i="2"/>
  <c r="M52" i="2"/>
  <c r="O52" i="2"/>
  <c r="P52" i="2"/>
  <c r="M54" i="2"/>
  <c r="O54" i="2"/>
  <c r="P54" i="2"/>
  <c r="M55" i="2"/>
  <c r="O55" i="2"/>
  <c r="P55" i="2"/>
  <c r="M56" i="2"/>
  <c r="O56" i="2"/>
  <c r="P56" i="2"/>
  <c r="M57" i="2"/>
  <c r="O57" i="2"/>
  <c r="P57" i="2"/>
  <c r="M58" i="2"/>
  <c r="O58" i="2"/>
  <c r="P58" i="2"/>
  <c r="J50" i="2"/>
  <c r="I50" i="2"/>
  <c r="G51" i="2"/>
  <c r="G52" i="2"/>
  <c r="G54" i="2"/>
  <c r="G55" i="2"/>
  <c r="G56" i="2"/>
  <c r="G57" i="2"/>
  <c r="G58" i="2"/>
  <c r="G59" i="2"/>
  <c r="J30" i="2"/>
  <c r="I30" i="2"/>
  <c r="D30" i="2"/>
  <c r="C30" i="2"/>
  <c r="M37" i="2"/>
  <c r="M31" i="2"/>
  <c r="M32" i="2"/>
  <c r="O37" i="2"/>
  <c r="P37" i="2"/>
  <c r="O31" i="2"/>
  <c r="P31" i="2"/>
  <c r="O32" i="2"/>
  <c r="P32" i="2"/>
  <c r="G37" i="2"/>
  <c r="G31" i="2"/>
  <c r="G32" i="2"/>
  <c r="M11" i="2"/>
  <c r="M12" i="2"/>
  <c r="M14" i="2"/>
  <c r="M15" i="2"/>
  <c r="M16" i="2"/>
  <c r="M17" i="2"/>
  <c r="M18" i="2"/>
  <c r="M19" i="2"/>
  <c r="J10" i="2"/>
  <c r="I10" i="2"/>
  <c r="O9" i="2"/>
  <c r="P9" i="2"/>
  <c r="O11" i="2"/>
  <c r="P11" i="2"/>
  <c r="O12" i="2"/>
  <c r="P12" i="2"/>
  <c r="O14" i="2"/>
  <c r="P14" i="2"/>
  <c r="O15" i="2"/>
  <c r="P15" i="2"/>
  <c r="O16" i="2"/>
  <c r="P16" i="2"/>
  <c r="O17" i="2"/>
  <c r="P17" i="2"/>
  <c r="O18" i="2"/>
  <c r="P18" i="2"/>
  <c r="O19" i="2"/>
  <c r="P19" i="2"/>
  <c r="G11" i="2"/>
  <c r="G12" i="2"/>
  <c r="G14" i="2"/>
  <c r="G15" i="2"/>
  <c r="G16" i="2"/>
  <c r="G17" i="2"/>
  <c r="G18" i="2"/>
  <c r="G19" i="2"/>
  <c r="Q45" i="2"/>
  <c r="O18" i="34"/>
  <c r="O12" i="34"/>
  <c r="N12" i="34"/>
  <c r="M12" i="34"/>
  <c r="O11" i="34"/>
  <c r="O8" i="34"/>
  <c r="O7" i="34"/>
  <c r="M11" i="34"/>
  <c r="F16" i="34"/>
  <c r="H16" i="34" s="1"/>
  <c r="F17" i="34"/>
  <c r="I18" i="34"/>
  <c r="Q16" i="34"/>
  <c r="I33" i="2"/>
  <c r="J33" i="2"/>
  <c r="C33" i="2"/>
  <c r="D33" i="2"/>
  <c r="J53" i="2"/>
  <c r="I53" i="2"/>
  <c r="J13" i="2"/>
  <c r="I13" i="2"/>
  <c r="D13" i="2"/>
  <c r="C13" i="2"/>
  <c r="C25" i="2"/>
  <c r="P37" i="36"/>
  <c r="P66" i="36" s="1"/>
  <c r="K67" i="36"/>
  <c r="H6" i="36"/>
  <c r="O6" i="3"/>
  <c r="N6" i="3"/>
  <c r="K6" i="3"/>
  <c r="J6" i="3"/>
  <c r="I6" i="3"/>
  <c r="H6" i="3"/>
  <c r="E6" i="3"/>
  <c r="D6" i="3"/>
  <c r="J46" i="2"/>
  <c r="I46" i="2"/>
  <c r="D46" i="2"/>
  <c r="C46" i="2"/>
  <c r="P26" i="2"/>
  <c r="P46" i="2" s="1"/>
  <c r="O26" i="2"/>
  <c r="O46" i="2" s="1"/>
  <c r="L26" i="2"/>
  <c r="K26" i="2"/>
  <c r="J26" i="2"/>
  <c r="I26" i="2"/>
  <c r="F26" i="2"/>
  <c r="E26" i="2"/>
  <c r="D26" i="2"/>
  <c r="C26" i="2"/>
  <c r="P6" i="2"/>
  <c r="O6" i="2"/>
  <c r="L6" i="2"/>
  <c r="J6" i="2"/>
  <c r="I6" i="2"/>
  <c r="F6" i="2"/>
  <c r="E6" i="2"/>
  <c r="K6" i="2" s="1"/>
  <c r="G5" i="34"/>
  <c r="R6" i="34"/>
  <c r="Q6" i="34"/>
  <c r="L81" i="36"/>
  <c r="N81" i="36"/>
  <c r="O81" i="36"/>
  <c r="L82" i="36"/>
  <c r="N82" i="36"/>
  <c r="O82" i="36"/>
  <c r="L83" i="36"/>
  <c r="N83" i="36"/>
  <c r="O83" i="36"/>
  <c r="L86" i="36"/>
  <c r="F81" i="36"/>
  <c r="F82" i="36"/>
  <c r="F83" i="36"/>
  <c r="N82" i="3"/>
  <c r="O82" i="3"/>
  <c r="N83" i="3"/>
  <c r="O83" i="3"/>
  <c r="L82" i="3"/>
  <c r="L83" i="3"/>
  <c r="F82" i="3"/>
  <c r="F83" i="3"/>
  <c r="L59" i="36"/>
  <c r="N59" i="36"/>
  <c r="O59" i="36"/>
  <c r="L60" i="36"/>
  <c r="N60" i="36"/>
  <c r="O60" i="36"/>
  <c r="L29" i="36"/>
  <c r="N29" i="36"/>
  <c r="O29" i="36"/>
  <c r="F29" i="36"/>
  <c r="F59" i="36"/>
  <c r="F79" i="36"/>
  <c r="F80" i="36"/>
  <c r="L79" i="36"/>
  <c r="N79" i="36"/>
  <c r="O79" i="36"/>
  <c r="L80" i="36"/>
  <c r="N80" i="36"/>
  <c r="O80" i="36"/>
  <c r="H95" i="36"/>
  <c r="J95" i="36" s="1"/>
  <c r="I95" i="36"/>
  <c r="K95" i="36" s="1"/>
  <c r="F81" i="3"/>
  <c r="F84" i="3"/>
  <c r="F85" i="3"/>
  <c r="F86" i="3"/>
  <c r="L81" i="3"/>
  <c r="N81" i="3"/>
  <c r="O81" i="3"/>
  <c r="L6" i="34"/>
  <c r="K6" i="34"/>
  <c r="O96" i="36"/>
  <c r="N96" i="36"/>
  <c r="L96" i="36"/>
  <c r="K96" i="36"/>
  <c r="J96" i="36"/>
  <c r="F96" i="36"/>
  <c r="E95" i="36"/>
  <c r="D95" i="36"/>
  <c r="K94" i="36"/>
  <c r="J94" i="36"/>
  <c r="K93" i="36"/>
  <c r="J93" i="36"/>
  <c r="K92" i="36"/>
  <c r="J92" i="36"/>
  <c r="K91" i="36"/>
  <c r="J91" i="36"/>
  <c r="K90" i="36"/>
  <c r="J90" i="36"/>
  <c r="K89" i="36"/>
  <c r="J89" i="36"/>
  <c r="K88" i="36"/>
  <c r="J88" i="36"/>
  <c r="K87" i="36"/>
  <c r="J87" i="36"/>
  <c r="K86" i="36"/>
  <c r="J86" i="36"/>
  <c r="K85" i="36"/>
  <c r="J85" i="36"/>
  <c r="K84" i="36"/>
  <c r="J84" i="36"/>
  <c r="K83" i="36"/>
  <c r="J83" i="36"/>
  <c r="K82" i="36"/>
  <c r="J82" i="36"/>
  <c r="K81" i="36"/>
  <c r="J81" i="36"/>
  <c r="K80" i="36"/>
  <c r="J80" i="36"/>
  <c r="K79" i="36"/>
  <c r="J79" i="36"/>
  <c r="O78" i="36"/>
  <c r="N78" i="36"/>
  <c r="L78" i="36"/>
  <c r="K78" i="36"/>
  <c r="J78" i="36"/>
  <c r="F78" i="36"/>
  <c r="O77" i="36"/>
  <c r="N77" i="36"/>
  <c r="L77" i="36"/>
  <c r="K77" i="36"/>
  <c r="J77" i="36"/>
  <c r="F77" i="36"/>
  <c r="O76" i="36"/>
  <c r="N76" i="36"/>
  <c r="L76" i="36"/>
  <c r="K76" i="36"/>
  <c r="J76" i="36"/>
  <c r="F76" i="36"/>
  <c r="O75" i="36"/>
  <c r="N75" i="36"/>
  <c r="L75" i="36"/>
  <c r="K75" i="36"/>
  <c r="J75" i="36"/>
  <c r="F75" i="36"/>
  <c r="O74" i="36"/>
  <c r="N74" i="36"/>
  <c r="L74" i="36"/>
  <c r="K74" i="36"/>
  <c r="J74" i="36"/>
  <c r="F74" i="36"/>
  <c r="O73" i="36"/>
  <c r="N73" i="36"/>
  <c r="L73" i="36"/>
  <c r="K73" i="36"/>
  <c r="J73" i="36"/>
  <c r="F73" i="36"/>
  <c r="O72" i="36"/>
  <c r="N72" i="36"/>
  <c r="L72" i="36"/>
  <c r="K72" i="36"/>
  <c r="J72" i="36"/>
  <c r="F72" i="36"/>
  <c r="O71" i="36"/>
  <c r="N71" i="36"/>
  <c r="L71" i="36"/>
  <c r="K71" i="36"/>
  <c r="J71" i="36"/>
  <c r="F71" i="36"/>
  <c r="O70" i="36"/>
  <c r="N70" i="36"/>
  <c r="L70" i="36"/>
  <c r="K70" i="36"/>
  <c r="J70" i="36"/>
  <c r="F70" i="36"/>
  <c r="O69" i="36"/>
  <c r="N69" i="36"/>
  <c r="L69" i="36"/>
  <c r="K69" i="36"/>
  <c r="J69" i="36"/>
  <c r="F69" i="36"/>
  <c r="O68" i="36"/>
  <c r="N68" i="36"/>
  <c r="L68" i="36"/>
  <c r="K68" i="36"/>
  <c r="J68" i="36"/>
  <c r="F68" i="36"/>
  <c r="N66" i="36"/>
  <c r="J66" i="36"/>
  <c r="H66" i="36"/>
  <c r="D66" i="36"/>
  <c r="B66" i="36"/>
  <c r="O62" i="36"/>
  <c r="N62" i="36"/>
  <c r="L62" i="36"/>
  <c r="F62" i="36"/>
  <c r="K61" i="36"/>
  <c r="J61" i="36"/>
  <c r="E61" i="36"/>
  <c r="D61" i="36"/>
  <c r="K60" i="36"/>
  <c r="E60" i="36"/>
  <c r="D60" i="36"/>
  <c r="K59" i="36"/>
  <c r="E59" i="36"/>
  <c r="D59" i="36"/>
  <c r="O58" i="36"/>
  <c r="N58" i="36"/>
  <c r="L58" i="36"/>
  <c r="K58" i="36"/>
  <c r="F58" i="36"/>
  <c r="E58" i="36"/>
  <c r="D58" i="36"/>
  <c r="O57" i="36"/>
  <c r="N57" i="36"/>
  <c r="L57" i="36"/>
  <c r="K57" i="36"/>
  <c r="F57" i="36"/>
  <c r="E57" i="36"/>
  <c r="D57" i="36"/>
  <c r="K56" i="36"/>
  <c r="F56" i="36"/>
  <c r="E56" i="36"/>
  <c r="D56" i="36"/>
  <c r="K55" i="36"/>
  <c r="E55" i="36"/>
  <c r="D55" i="36"/>
  <c r="K54" i="36"/>
  <c r="E54" i="36"/>
  <c r="D54" i="36"/>
  <c r="K53" i="36"/>
  <c r="E53" i="36"/>
  <c r="D53" i="36"/>
  <c r="K52" i="36"/>
  <c r="E52" i="36"/>
  <c r="D52" i="36"/>
  <c r="O51" i="36"/>
  <c r="N51" i="36"/>
  <c r="L51" i="36"/>
  <c r="K51" i="36"/>
  <c r="F51" i="36"/>
  <c r="E51" i="36"/>
  <c r="D51" i="36"/>
  <c r="O50" i="36"/>
  <c r="N50" i="36"/>
  <c r="L50" i="36"/>
  <c r="K50" i="36"/>
  <c r="F50" i="36"/>
  <c r="E50" i="36"/>
  <c r="D50" i="36"/>
  <c r="O49" i="36"/>
  <c r="N49" i="36"/>
  <c r="L49" i="36"/>
  <c r="K49" i="36"/>
  <c r="F49" i="36"/>
  <c r="E49" i="36"/>
  <c r="D49" i="36"/>
  <c r="O48" i="36"/>
  <c r="N48" i="36"/>
  <c r="L48" i="36"/>
  <c r="K48" i="36"/>
  <c r="F48" i="36"/>
  <c r="E48" i="36"/>
  <c r="D48" i="36"/>
  <c r="O47" i="36"/>
  <c r="N47" i="36"/>
  <c r="L47" i="36"/>
  <c r="K47" i="36"/>
  <c r="F47" i="36"/>
  <c r="E47" i="36"/>
  <c r="D47" i="36"/>
  <c r="O46" i="36"/>
  <c r="N46" i="36"/>
  <c r="L46" i="36"/>
  <c r="K46" i="36"/>
  <c r="F46" i="36"/>
  <c r="E46" i="36"/>
  <c r="D46" i="36"/>
  <c r="O45" i="36"/>
  <c r="N45" i="36"/>
  <c r="L45" i="36"/>
  <c r="K45" i="36"/>
  <c r="F45" i="36"/>
  <c r="E45" i="36"/>
  <c r="D45" i="36"/>
  <c r="O44" i="36"/>
  <c r="N44" i="36"/>
  <c r="L44" i="36"/>
  <c r="K44" i="36"/>
  <c r="F44" i="36"/>
  <c r="E44" i="36"/>
  <c r="D44" i="36"/>
  <c r="O43" i="36"/>
  <c r="N43" i="36"/>
  <c r="L43" i="36"/>
  <c r="K43" i="36"/>
  <c r="F43" i="36"/>
  <c r="E43" i="36"/>
  <c r="D43" i="36"/>
  <c r="O42" i="36"/>
  <c r="N42" i="36"/>
  <c r="L42" i="36"/>
  <c r="K42" i="36"/>
  <c r="F42" i="36"/>
  <c r="E42" i="36"/>
  <c r="D42" i="36"/>
  <c r="O41" i="36"/>
  <c r="N41" i="36"/>
  <c r="L41" i="36"/>
  <c r="K41" i="36"/>
  <c r="F41" i="36"/>
  <c r="E41" i="36"/>
  <c r="D41" i="36"/>
  <c r="O40" i="36"/>
  <c r="N40" i="36"/>
  <c r="L40" i="36"/>
  <c r="K40" i="36"/>
  <c r="F40" i="36"/>
  <c r="E40" i="36"/>
  <c r="D40" i="36"/>
  <c r="O39" i="36"/>
  <c r="N39" i="36"/>
  <c r="L39" i="36"/>
  <c r="K39" i="36"/>
  <c r="F39" i="36"/>
  <c r="E39" i="36"/>
  <c r="D39" i="36"/>
  <c r="O33" i="36"/>
  <c r="N33" i="36"/>
  <c r="L33" i="36"/>
  <c r="F33" i="36"/>
  <c r="L32" i="36"/>
  <c r="J32" i="36"/>
  <c r="C32" i="36"/>
  <c r="E32" i="36" s="1"/>
  <c r="B32" i="36"/>
  <c r="D32" i="36" s="1"/>
  <c r="O31" i="36"/>
  <c r="N31" i="36"/>
  <c r="L31" i="36"/>
  <c r="K31" i="36"/>
  <c r="J31" i="36"/>
  <c r="F31" i="36"/>
  <c r="E31" i="36"/>
  <c r="D31" i="36"/>
  <c r="O30" i="36"/>
  <c r="N30" i="36"/>
  <c r="L30" i="36"/>
  <c r="K30" i="36"/>
  <c r="J30" i="36"/>
  <c r="F30" i="36"/>
  <c r="E30" i="36"/>
  <c r="D30" i="36"/>
  <c r="K29" i="36"/>
  <c r="J29" i="36"/>
  <c r="E29" i="36"/>
  <c r="D29" i="36"/>
  <c r="O28" i="36"/>
  <c r="N28" i="36"/>
  <c r="L28" i="36"/>
  <c r="K28" i="36"/>
  <c r="J28" i="36"/>
  <c r="F28" i="36"/>
  <c r="E28" i="36"/>
  <c r="D28" i="36"/>
  <c r="O27" i="36"/>
  <c r="N27" i="36"/>
  <c r="L27" i="36"/>
  <c r="K27" i="36"/>
  <c r="J27" i="36"/>
  <c r="F27" i="36"/>
  <c r="E27" i="36"/>
  <c r="D27" i="36"/>
  <c r="O26" i="36"/>
  <c r="N26" i="36"/>
  <c r="L26" i="36"/>
  <c r="K26" i="36"/>
  <c r="J26" i="36"/>
  <c r="F26" i="36"/>
  <c r="E26" i="36"/>
  <c r="D26" i="36"/>
  <c r="O25" i="36"/>
  <c r="N25" i="36"/>
  <c r="L25" i="36"/>
  <c r="K25" i="36"/>
  <c r="J25" i="36"/>
  <c r="F25" i="36"/>
  <c r="E25" i="36"/>
  <c r="D25" i="36"/>
  <c r="O24" i="36"/>
  <c r="N24" i="36"/>
  <c r="L24" i="36"/>
  <c r="K24" i="36"/>
  <c r="J24" i="36"/>
  <c r="F24" i="36"/>
  <c r="E24" i="36"/>
  <c r="D24" i="36"/>
  <c r="O23" i="36"/>
  <c r="N23" i="36"/>
  <c r="L23" i="36"/>
  <c r="K23" i="36"/>
  <c r="J23" i="36"/>
  <c r="F23" i="36"/>
  <c r="E23" i="36"/>
  <c r="D23" i="36"/>
  <c r="O22" i="36"/>
  <c r="N22" i="36"/>
  <c r="L22" i="36"/>
  <c r="K22" i="36"/>
  <c r="J22" i="36"/>
  <c r="F22" i="36"/>
  <c r="E22" i="36"/>
  <c r="D22" i="36"/>
  <c r="O21" i="36"/>
  <c r="N21" i="36"/>
  <c r="L21" i="36"/>
  <c r="K21" i="36"/>
  <c r="J21" i="36"/>
  <c r="F21" i="36"/>
  <c r="E21" i="36"/>
  <c r="D21" i="36"/>
  <c r="O20" i="36"/>
  <c r="N20" i="36"/>
  <c r="L20" i="36"/>
  <c r="K20" i="36"/>
  <c r="J20" i="36"/>
  <c r="F20" i="36"/>
  <c r="E20" i="36"/>
  <c r="D20" i="36"/>
  <c r="O19" i="36"/>
  <c r="N19" i="36"/>
  <c r="L19" i="36"/>
  <c r="K19" i="36"/>
  <c r="J19" i="36"/>
  <c r="F19" i="36"/>
  <c r="E19" i="36"/>
  <c r="D19" i="36"/>
  <c r="O18" i="36"/>
  <c r="N18" i="36"/>
  <c r="L18" i="36"/>
  <c r="K18" i="36"/>
  <c r="J18" i="36"/>
  <c r="F18" i="36"/>
  <c r="E18" i="36"/>
  <c r="D18" i="36"/>
  <c r="O17" i="36"/>
  <c r="N17" i="36"/>
  <c r="L17" i="36"/>
  <c r="K17" i="36"/>
  <c r="J17" i="36"/>
  <c r="F17" i="36"/>
  <c r="E17" i="36"/>
  <c r="D17" i="36"/>
  <c r="O16" i="36"/>
  <c r="N16" i="36"/>
  <c r="L16" i="36"/>
  <c r="K16" i="36"/>
  <c r="J16" i="36"/>
  <c r="F16" i="36"/>
  <c r="E16" i="36"/>
  <c r="D16" i="36"/>
  <c r="O15" i="36"/>
  <c r="N15" i="36"/>
  <c r="L15" i="36"/>
  <c r="K15" i="36"/>
  <c r="J15" i="36"/>
  <c r="F15" i="36"/>
  <c r="E15" i="36"/>
  <c r="D15" i="36"/>
  <c r="O14" i="36"/>
  <c r="N14" i="36"/>
  <c r="L14" i="36"/>
  <c r="K14" i="36"/>
  <c r="J14" i="36"/>
  <c r="F14" i="36"/>
  <c r="E14" i="36"/>
  <c r="D14" i="36"/>
  <c r="O13" i="36"/>
  <c r="N13" i="36"/>
  <c r="L13" i="36"/>
  <c r="K13" i="36"/>
  <c r="J13" i="36"/>
  <c r="F13" i="36"/>
  <c r="E13" i="36"/>
  <c r="D13" i="36"/>
  <c r="O12" i="36"/>
  <c r="N12" i="36"/>
  <c r="L12" i="36"/>
  <c r="K12" i="36"/>
  <c r="J12" i="36"/>
  <c r="F12" i="36"/>
  <c r="E12" i="36"/>
  <c r="D12" i="36"/>
  <c r="O11" i="36"/>
  <c r="N11" i="36"/>
  <c r="L11" i="36"/>
  <c r="K11" i="36"/>
  <c r="J11" i="36"/>
  <c r="F11" i="36"/>
  <c r="E11" i="36"/>
  <c r="D11" i="36"/>
  <c r="O10" i="36"/>
  <c r="N10" i="36"/>
  <c r="L10" i="36"/>
  <c r="K10" i="36"/>
  <c r="J10" i="36"/>
  <c r="F10" i="36"/>
  <c r="E10" i="36"/>
  <c r="D10" i="36"/>
  <c r="O9" i="36"/>
  <c r="N9" i="36"/>
  <c r="L9" i="36"/>
  <c r="K9" i="36"/>
  <c r="J9" i="36"/>
  <c r="F9" i="36"/>
  <c r="E9" i="36"/>
  <c r="D9" i="36"/>
  <c r="O8" i="36"/>
  <c r="N8" i="36"/>
  <c r="L8" i="36"/>
  <c r="K8" i="36"/>
  <c r="J8" i="36"/>
  <c r="F8" i="36"/>
  <c r="E8" i="36"/>
  <c r="D8" i="36"/>
  <c r="O7" i="36"/>
  <c r="N7" i="36"/>
  <c r="L7" i="36"/>
  <c r="K7" i="36"/>
  <c r="J7" i="36"/>
  <c r="F7" i="36"/>
  <c r="E7" i="36"/>
  <c r="D7" i="36"/>
  <c r="N5" i="36"/>
  <c r="J5" i="36"/>
  <c r="H5" i="36"/>
  <c r="D5" i="36"/>
  <c r="J7" i="3"/>
  <c r="J8" i="3"/>
  <c r="J9" i="3"/>
  <c r="J10" i="3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I8" i="34"/>
  <c r="H6" i="34"/>
  <c r="N6" i="34" s="1"/>
  <c r="G6" i="34"/>
  <c r="M6" i="34" s="1"/>
  <c r="Q5" i="34"/>
  <c r="M5" i="34"/>
  <c r="K5" i="34"/>
  <c r="H11" i="34"/>
  <c r="K61" i="3"/>
  <c r="J61" i="3"/>
  <c r="E61" i="3"/>
  <c r="N5" i="3"/>
  <c r="J5" i="3"/>
  <c r="H5" i="3"/>
  <c r="D5" i="3"/>
  <c r="O45" i="2"/>
  <c r="I45" i="2"/>
  <c r="C45" i="2"/>
  <c r="O25" i="2"/>
  <c r="K25" i="2"/>
  <c r="I25" i="2"/>
  <c r="E25" i="2"/>
  <c r="O5" i="2"/>
  <c r="K5" i="2"/>
  <c r="I5" i="2"/>
  <c r="E5" i="2"/>
  <c r="N69" i="3"/>
  <c r="O69" i="3"/>
  <c r="N70" i="3"/>
  <c r="O70" i="3"/>
  <c r="N71" i="3"/>
  <c r="O71" i="3"/>
  <c r="N72" i="3"/>
  <c r="O72" i="3"/>
  <c r="N73" i="3"/>
  <c r="O73" i="3"/>
  <c r="N74" i="3"/>
  <c r="O74" i="3"/>
  <c r="N75" i="3"/>
  <c r="O75" i="3"/>
  <c r="N76" i="3"/>
  <c r="O76" i="3"/>
  <c r="N77" i="3"/>
  <c r="O77" i="3"/>
  <c r="N78" i="3"/>
  <c r="O78" i="3"/>
  <c r="N79" i="3"/>
  <c r="O79" i="3"/>
  <c r="N80" i="3"/>
  <c r="O80" i="3"/>
  <c r="N84" i="3"/>
  <c r="O84" i="3"/>
  <c r="N85" i="3"/>
  <c r="O85" i="3"/>
  <c r="N86" i="3"/>
  <c r="O86" i="3"/>
  <c r="N96" i="3"/>
  <c r="O96" i="3"/>
  <c r="O68" i="3"/>
  <c r="N68" i="3"/>
  <c r="O62" i="3"/>
  <c r="N62" i="3"/>
  <c r="O60" i="3"/>
  <c r="N60" i="3"/>
  <c r="O59" i="3"/>
  <c r="N59" i="3"/>
  <c r="O53" i="3"/>
  <c r="N53" i="3"/>
  <c r="O51" i="3"/>
  <c r="N51" i="3"/>
  <c r="O50" i="3"/>
  <c r="N50" i="3"/>
  <c r="O49" i="3"/>
  <c r="N49" i="3"/>
  <c r="O48" i="3"/>
  <c r="N48" i="3"/>
  <c r="O47" i="3"/>
  <c r="N47" i="3"/>
  <c r="O46" i="3"/>
  <c r="N46" i="3"/>
  <c r="O45" i="3"/>
  <c r="N45" i="3"/>
  <c r="O44" i="3"/>
  <c r="N44" i="3"/>
  <c r="O43" i="3"/>
  <c r="N43" i="3"/>
  <c r="O42" i="3"/>
  <c r="N42" i="3"/>
  <c r="O41" i="3"/>
  <c r="N41" i="3"/>
  <c r="O40" i="3"/>
  <c r="N40" i="3"/>
  <c r="O39" i="3"/>
  <c r="N39" i="3"/>
  <c r="N8" i="3"/>
  <c r="O8" i="3"/>
  <c r="N9" i="3"/>
  <c r="O9" i="3"/>
  <c r="N10" i="3"/>
  <c r="O10" i="3"/>
  <c r="N11" i="3"/>
  <c r="O11" i="3"/>
  <c r="N12" i="3"/>
  <c r="O12" i="3"/>
  <c r="N13" i="3"/>
  <c r="O13" i="3"/>
  <c r="N14" i="3"/>
  <c r="O14" i="3"/>
  <c r="N15" i="3"/>
  <c r="O15" i="3"/>
  <c r="N16" i="3"/>
  <c r="O16" i="3"/>
  <c r="N17" i="3"/>
  <c r="O17" i="3"/>
  <c r="N18" i="3"/>
  <c r="O18" i="3"/>
  <c r="N19" i="3"/>
  <c r="O19" i="3"/>
  <c r="N20" i="3"/>
  <c r="O20" i="3"/>
  <c r="N21" i="3"/>
  <c r="O21" i="3"/>
  <c r="N22" i="3"/>
  <c r="O22" i="3"/>
  <c r="N23" i="3"/>
  <c r="O23" i="3"/>
  <c r="N24" i="3"/>
  <c r="O24" i="3"/>
  <c r="N25" i="3"/>
  <c r="O25" i="3"/>
  <c r="N26" i="3"/>
  <c r="O26" i="3"/>
  <c r="N27" i="3"/>
  <c r="O27" i="3"/>
  <c r="N28" i="3"/>
  <c r="O28" i="3"/>
  <c r="N29" i="3"/>
  <c r="O29" i="3"/>
  <c r="N30" i="3"/>
  <c r="O30" i="3"/>
  <c r="N31" i="3"/>
  <c r="O31" i="3"/>
  <c r="N33" i="3"/>
  <c r="O33" i="3"/>
  <c r="O7" i="3"/>
  <c r="N7" i="3"/>
  <c r="P59" i="2"/>
  <c r="O59" i="2"/>
  <c r="P49" i="2"/>
  <c r="O49" i="2"/>
  <c r="P48" i="2"/>
  <c r="O48" i="2"/>
  <c r="P39" i="2"/>
  <c r="O39" i="2"/>
  <c r="P38" i="2"/>
  <c r="O38" i="2"/>
  <c r="P36" i="2"/>
  <c r="O36" i="2"/>
  <c r="P35" i="2"/>
  <c r="O35" i="2"/>
  <c r="P34" i="2"/>
  <c r="O34" i="2"/>
  <c r="P29" i="2"/>
  <c r="O29" i="2"/>
  <c r="P28" i="2"/>
  <c r="O28" i="2"/>
  <c r="P8" i="2"/>
  <c r="O8" i="2"/>
  <c r="M49" i="2"/>
  <c r="M59" i="2"/>
  <c r="M48" i="2"/>
  <c r="G49" i="2"/>
  <c r="G48" i="2"/>
  <c r="G29" i="2"/>
  <c r="G34" i="2"/>
  <c r="G35" i="2"/>
  <c r="G36" i="2"/>
  <c r="G38" i="2"/>
  <c r="G39" i="2"/>
  <c r="G28" i="2"/>
  <c r="J69" i="3"/>
  <c r="K69" i="3"/>
  <c r="L69" i="3"/>
  <c r="J70" i="3"/>
  <c r="K70" i="3"/>
  <c r="L70" i="3"/>
  <c r="J71" i="3"/>
  <c r="K71" i="3"/>
  <c r="L71" i="3"/>
  <c r="J72" i="3"/>
  <c r="K72" i="3"/>
  <c r="L72" i="3"/>
  <c r="J73" i="3"/>
  <c r="K73" i="3"/>
  <c r="L73" i="3"/>
  <c r="J74" i="3"/>
  <c r="K74" i="3"/>
  <c r="L74" i="3"/>
  <c r="J75" i="3"/>
  <c r="K75" i="3"/>
  <c r="L75" i="3"/>
  <c r="J76" i="3"/>
  <c r="K76" i="3"/>
  <c r="L76" i="3"/>
  <c r="J77" i="3"/>
  <c r="K77" i="3"/>
  <c r="L77" i="3"/>
  <c r="J78" i="3"/>
  <c r="K78" i="3"/>
  <c r="L78" i="3"/>
  <c r="J79" i="3"/>
  <c r="K79" i="3"/>
  <c r="L79" i="3"/>
  <c r="J80" i="3"/>
  <c r="K80" i="3"/>
  <c r="L80" i="3"/>
  <c r="J81" i="3"/>
  <c r="K81" i="3"/>
  <c r="J82" i="3"/>
  <c r="K82" i="3"/>
  <c r="J83" i="3"/>
  <c r="K83" i="3"/>
  <c r="J84" i="3"/>
  <c r="K84" i="3"/>
  <c r="L84" i="3"/>
  <c r="J85" i="3"/>
  <c r="K85" i="3"/>
  <c r="L85" i="3"/>
  <c r="J86" i="3"/>
  <c r="K86" i="3"/>
  <c r="L86" i="3"/>
  <c r="J87" i="3"/>
  <c r="K87" i="3"/>
  <c r="J88" i="3"/>
  <c r="K88" i="3"/>
  <c r="J89" i="3"/>
  <c r="K89" i="3"/>
  <c r="J90" i="3"/>
  <c r="K90" i="3"/>
  <c r="J91" i="3"/>
  <c r="K91" i="3"/>
  <c r="J92" i="3"/>
  <c r="K92" i="3"/>
  <c r="J93" i="3"/>
  <c r="K93" i="3"/>
  <c r="J94" i="3"/>
  <c r="K94" i="3"/>
  <c r="J96" i="3"/>
  <c r="K96" i="3"/>
  <c r="L96" i="3"/>
  <c r="K68" i="3"/>
  <c r="J68" i="3"/>
  <c r="L68" i="3"/>
  <c r="D69" i="3"/>
  <c r="E69" i="3"/>
  <c r="F69" i="3"/>
  <c r="D70" i="3"/>
  <c r="E70" i="3"/>
  <c r="F70" i="3"/>
  <c r="D71" i="3"/>
  <c r="E71" i="3"/>
  <c r="F71" i="3"/>
  <c r="D72" i="3"/>
  <c r="E72" i="3"/>
  <c r="F72" i="3"/>
  <c r="D73" i="3"/>
  <c r="E73" i="3"/>
  <c r="F73" i="3"/>
  <c r="D74" i="3"/>
  <c r="E74" i="3"/>
  <c r="F74" i="3"/>
  <c r="D75" i="3"/>
  <c r="E75" i="3"/>
  <c r="F75" i="3"/>
  <c r="D76" i="3"/>
  <c r="E76" i="3"/>
  <c r="F76" i="3"/>
  <c r="D77" i="3"/>
  <c r="E77" i="3"/>
  <c r="F77" i="3"/>
  <c r="D78" i="3"/>
  <c r="E78" i="3"/>
  <c r="F78" i="3"/>
  <c r="D79" i="3"/>
  <c r="E79" i="3"/>
  <c r="F79" i="3"/>
  <c r="D80" i="3"/>
  <c r="E80" i="3"/>
  <c r="F80" i="3"/>
  <c r="D81" i="3"/>
  <c r="E81" i="3"/>
  <c r="D82" i="3"/>
  <c r="E82" i="3"/>
  <c r="D83" i="3"/>
  <c r="E83" i="3"/>
  <c r="D84" i="3"/>
  <c r="E84" i="3"/>
  <c r="D85" i="3"/>
  <c r="E85" i="3"/>
  <c r="D86" i="3"/>
  <c r="E86" i="3"/>
  <c r="D87" i="3"/>
  <c r="E87" i="3"/>
  <c r="D88" i="3"/>
  <c r="E88" i="3"/>
  <c r="D89" i="3"/>
  <c r="E89" i="3"/>
  <c r="D90" i="3"/>
  <c r="E90" i="3"/>
  <c r="D91" i="3"/>
  <c r="E91" i="3"/>
  <c r="D92" i="3"/>
  <c r="E92" i="3"/>
  <c r="D93" i="3"/>
  <c r="E93" i="3"/>
  <c r="D94" i="3"/>
  <c r="E94" i="3"/>
  <c r="F96" i="3"/>
  <c r="F68" i="3"/>
  <c r="E68" i="3"/>
  <c r="D68" i="3"/>
  <c r="I95" i="3"/>
  <c r="K95" i="3" s="1"/>
  <c r="H95" i="3"/>
  <c r="J95" i="3" s="1"/>
  <c r="E95" i="3"/>
  <c r="D95" i="3"/>
  <c r="J40" i="3"/>
  <c r="K40" i="3"/>
  <c r="L40" i="3"/>
  <c r="J41" i="3"/>
  <c r="K41" i="3"/>
  <c r="L41" i="3"/>
  <c r="J42" i="3"/>
  <c r="K42" i="3"/>
  <c r="L42" i="3"/>
  <c r="J43" i="3"/>
  <c r="K43" i="3"/>
  <c r="L43" i="3"/>
  <c r="J44" i="3"/>
  <c r="K44" i="3"/>
  <c r="L44" i="3"/>
  <c r="J45" i="3"/>
  <c r="K45" i="3"/>
  <c r="L45" i="3"/>
  <c r="J46" i="3"/>
  <c r="K46" i="3"/>
  <c r="L46" i="3"/>
  <c r="J47" i="3"/>
  <c r="K47" i="3"/>
  <c r="L47" i="3"/>
  <c r="J48" i="3"/>
  <c r="K48" i="3"/>
  <c r="L48" i="3"/>
  <c r="J49" i="3"/>
  <c r="K49" i="3"/>
  <c r="L49" i="3"/>
  <c r="J50" i="3"/>
  <c r="K50" i="3"/>
  <c r="L50" i="3"/>
  <c r="J51" i="3"/>
  <c r="K51" i="3"/>
  <c r="L51" i="3"/>
  <c r="J52" i="3"/>
  <c r="K52" i="3"/>
  <c r="J53" i="3"/>
  <c r="K53" i="3"/>
  <c r="L53" i="3"/>
  <c r="J54" i="3"/>
  <c r="K54" i="3"/>
  <c r="J55" i="3"/>
  <c r="K55" i="3"/>
  <c r="J56" i="3"/>
  <c r="K56" i="3"/>
  <c r="J57" i="3"/>
  <c r="K57" i="3"/>
  <c r="J58" i="3"/>
  <c r="K58" i="3"/>
  <c r="J59" i="3"/>
  <c r="K59" i="3"/>
  <c r="L59" i="3"/>
  <c r="J60" i="3"/>
  <c r="K60" i="3"/>
  <c r="L60" i="3"/>
  <c r="K62" i="3"/>
  <c r="L62" i="3"/>
  <c r="L39" i="3"/>
  <c r="K39" i="3"/>
  <c r="J39" i="3"/>
  <c r="F40" i="3"/>
  <c r="F41" i="3"/>
  <c r="F42" i="3"/>
  <c r="F43" i="3"/>
  <c r="F44" i="3"/>
  <c r="F45" i="3"/>
  <c r="F46" i="3"/>
  <c r="F47" i="3"/>
  <c r="F48" i="3"/>
  <c r="F49" i="3"/>
  <c r="F50" i="3"/>
  <c r="F51" i="3"/>
  <c r="F53" i="3"/>
  <c r="F58" i="3"/>
  <c r="F59" i="3"/>
  <c r="F60" i="3"/>
  <c r="F62" i="3"/>
  <c r="F39" i="3"/>
  <c r="D40" i="3"/>
  <c r="E40" i="3"/>
  <c r="D41" i="3"/>
  <c r="E41" i="3"/>
  <c r="D42" i="3"/>
  <c r="E42" i="3"/>
  <c r="D43" i="3"/>
  <c r="E43" i="3"/>
  <c r="D44" i="3"/>
  <c r="E44" i="3"/>
  <c r="D45" i="3"/>
  <c r="E45" i="3"/>
  <c r="D46" i="3"/>
  <c r="E46" i="3"/>
  <c r="D47" i="3"/>
  <c r="E47" i="3"/>
  <c r="D48" i="3"/>
  <c r="E48" i="3"/>
  <c r="D49" i="3"/>
  <c r="E49" i="3"/>
  <c r="D50" i="3"/>
  <c r="E50" i="3"/>
  <c r="D51" i="3"/>
  <c r="E51" i="3"/>
  <c r="D52" i="3"/>
  <c r="E52" i="3"/>
  <c r="D53" i="3"/>
  <c r="E53" i="3"/>
  <c r="D54" i="3"/>
  <c r="E54" i="3"/>
  <c r="D55" i="3"/>
  <c r="E55" i="3"/>
  <c r="D56" i="3"/>
  <c r="E56" i="3"/>
  <c r="D57" i="3"/>
  <c r="E57" i="3"/>
  <c r="D58" i="3"/>
  <c r="E58" i="3"/>
  <c r="D59" i="3"/>
  <c r="E59" i="3"/>
  <c r="D60" i="3"/>
  <c r="E60" i="3"/>
  <c r="E39" i="3"/>
  <c r="D39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3" i="3"/>
  <c r="L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7" i="3"/>
  <c r="K32" i="3"/>
  <c r="J32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3" i="3"/>
  <c r="F7" i="3"/>
  <c r="E32" i="3"/>
  <c r="D32" i="3"/>
  <c r="M29" i="2"/>
  <c r="M34" i="2"/>
  <c r="M35" i="2"/>
  <c r="M36" i="2"/>
  <c r="M38" i="2"/>
  <c r="M39" i="2"/>
  <c r="M28" i="2"/>
  <c r="M9" i="2"/>
  <c r="M8" i="2"/>
  <c r="G9" i="2"/>
  <c r="G8" i="2"/>
  <c r="N7" i="34"/>
  <c r="N11" i="34"/>
  <c r="O15" i="34"/>
  <c r="M7" i="34"/>
  <c r="R7" i="34"/>
  <c r="H7" i="34"/>
  <c r="I7" i="34"/>
  <c r="Q7" i="34"/>
  <c r="D6" i="36"/>
  <c r="D38" i="36"/>
  <c r="B67" i="36"/>
  <c r="N67" i="36"/>
  <c r="G7" i="34"/>
  <c r="G11" i="34"/>
  <c r="J20" i="2" l="1"/>
  <c r="I20" i="2"/>
  <c r="P32" i="47"/>
  <c r="P61" i="47"/>
  <c r="P50" i="2"/>
  <c r="O10" i="2"/>
  <c r="O30" i="2"/>
  <c r="C20" i="2"/>
  <c r="O6" i="36"/>
  <c r="C38" i="36"/>
  <c r="O67" i="36"/>
  <c r="L46" i="2"/>
  <c r="F46" i="2"/>
  <c r="K45" i="2"/>
  <c r="E45" i="2"/>
  <c r="E46" i="2"/>
  <c r="K46" i="2"/>
  <c r="P95" i="47"/>
  <c r="P13" i="2"/>
  <c r="D20" i="2"/>
  <c r="E62" i="47"/>
  <c r="P61" i="48"/>
  <c r="O38" i="36"/>
  <c r="C67" i="36"/>
  <c r="H67" i="36"/>
  <c r="J38" i="36"/>
  <c r="N6" i="36"/>
  <c r="I40" i="2"/>
  <c r="P61" i="46"/>
  <c r="C40" i="2"/>
  <c r="K62" i="47"/>
  <c r="I17" i="34"/>
  <c r="H17" i="34"/>
  <c r="E6" i="36"/>
  <c r="I6" i="36" s="1"/>
  <c r="I38" i="36"/>
  <c r="I67" i="36"/>
  <c r="J67" i="36"/>
  <c r="D67" i="36"/>
  <c r="N38" i="36"/>
  <c r="H38" i="36"/>
  <c r="B38" i="36"/>
  <c r="J6" i="36"/>
  <c r="K6" i="36"/>
  <c r="E38" i="36"/>
  <c r="K38" i="36"/>
  <c r="E67" i="36"/>
  <c r="I60" i="2"/>
  <c r="M15" i="34"/>
  <c r="O16" i="34"/>
  <c r="G33" i="2"/>
  <c r="R18" i="34"/>
  <c r="S18" i="34" s="1"/>
  <c r="Q15" i="2"/>
  <c r="J62" i="36"/>
  <c r="F61" i="36"/>
  <c r="L61" i="3"/>
  <c r="P41" i="3"/>
  <c r="P43" i="3"/>
  <c r="P44" i="3"/>
  <c r="P45" i="3"/>
  <c r="P46" i="3"/>
  <c r="P47" i="3"/>
  <c r="P48" i="3"/>
  <c r="P50" i="3"/>
  <c r="P51" i="3"/>
  <c r="P53" i="3"/>
  <c r="P59" i="3"/>
  <c r="I17" i="49"/>
  <c r="M30" i="2"/>
  <c r="N95" i="3"/>
  <c r="S7" i="34"/>
  <c r="S9" i="34"/>
  <c r="S8" i="34"/>
  <c r="P40" i="36"/>
  <c r="P42" i="36"/>
  <c r="P44" i="36"/>
  <c r="P50" i="36"/>
  <c r="E96" i="3"/>
  <c r="P70" i="3"/>
  <c r="P11" i="36"/>
  <c r="P15" i="36"/>
  <c r="O95" i="3"/>
  <c r="P60" i="3"/>
  <c r="F61" i="3"/>
  <c r="M53" i="2"/>
  <c r="Q32" i="2"/>
  <c r="Q31" i="2"/>
  <c r="G30" i="2"/>
  <c r="P76" i="36"/>
  <c r="P46" i="36"/>
  <c r="P27" i="36"/>
  <c r="P28" i="36"/>
  <c r="P30" i="36"/>
  <c r="P96" i="3"/>
  <c r="P68" i="3"/>
  <c r="P84" i="3"/>
  <c r="P77" i="3"/>
  <c r="P75" i="3"/>
  <c r="P73" i="3"/>
  <c r="P21" i="3"/>
  <c r="D61" i="3"/>
  <c r="S13" i="34"/>
  <c r="R17" i="34"/>
  <c r="S17" i="34" s="1"/>
  <c r="Q59" i="2"/>
  <c r="Q17" i="2"/>
  <c r="Q11" i="2"/>
  <c r="Q9" i="2"/>
  <c r="P96" i="36"/>
  <c r="L95" i="36"/>
  <c r="K62" i="36"/>
  <c r="P60" i="36"/>
  <c r="P31" i="36"/>
  <c r="P62" i="3"/>
  <c r="P30" i="3"/>
  <c r="P28" i="3"/>
  <c r="P26" i="3"/>
  <c r="P25" i="3"/>
  <c r="P23" i="3"/>
  <c r="P20" i="3"/>
  <c r="P18" i="3"/>
  <c r="P17" i="3"/>
  <c r="P16" i="3"/>
  <c r="P15" i="3"/>
  <c r="P14" i="3"/>
  <c r="P13" i="3"/>
  <c r="P11" i="3"/>
  <c r="Q58" i="2"/>
  <c r="O33" i="2"/>
  <c r="M10" i="2"/>
  <c r="P95" i="48"/>
  <c r="N95" i="36"/>
  <c r="P82" i="36"/>
  <c r="P72" i="36"/>
  <c r="P59" i="36"/>
  <c r="Q48" i="2"/>
  <c r="P30" i="2"/>
  <c r="Q16" i="2"/>
  <c r="P68" i="36"/>
  <c r="P70" i="36"/>
  <c r="P71" i="36"/>
  <c r="P74" i="36"/>
  <c r="P75" i="36"/>
  <c r="P77" i="36"/>
  <c r="P80" i="36"/>
  <c r="P79" i="36"/>
  <c r="P83" i="36"/>
  <c r="P81" i="36"/>
  <c r="P41" i="36"/>
  <c r="P7" i="36"/>
  <c r="P13" i="36"/>
  <c r="P14" i="36"/>
  <c r="P16" i="36"/>
  <c r="P17" i="36"/>
  <c r="P19" i="36"/>
  <c r="P20" i="36"/>
  <c r="P81" i="3"/>
  <c r="N61" i="3"/>
  <c r="O61" i="3"/>
  <c r="K33" i="3"/>
  <c r="P33" i="3"/>
  <c r="L32" i="3"/>
  <c r="P12" i="3"/>
  <c r="Q55" i="2"/>
  <c r="M33" i="2"/>
  <c r="D40" i="2"/>
  <c r="Q8" i="2"/>
  <c r="G50" i="2"/>
  <c r="M50" i="2"/>
  <c r="Q52" i="2"/>
  <c r="Q51" i="2"/>
  <c r="J60" i="2"/>
  <c r="O50" i="2"/>
  <c r="Q34" i="2"/>
  <c r="Q28" i="2"/>
  <c r="Q29" i="2"/>
  <c r="G10" i="2"/>
  <c r="Q57" i="2"/>
  <c r="Q56" i="2"/>
  <c r="Q54" i="2"/>
  <c r="Q49" i="2"/>
  <c r="P33" i="2"/>
  <c r="Q39" i="2"/>
  <c r="J40" i="2"/>
  <c r="M13" i="2"/>
  <c r="O13" i="2"/>
  <c r="Q12" i="2"/>
  <c r="P78" i="36"/>
  <c r="P29" i="36"/>
  <c r="P7" i="3"/>
  <c r="O32" i="3"/>
  <c r="J33" i="3"/>
  <c r="E33" i="3"/>
  <c r="F32" i="3"/>
  <c r="S12" i="34"/>
  <c r="S11" i="34"/>
  <c r="S15" i="34"/>
  <c r="Q37" i="2"/>
  <c r="Q19" i="2"/>
  <c r="Q18" i="2"/>
  <c r="O17" i="34"/>
  <c r="N15" i="34"/>
  <c r="R16" i="34"/>
  <c r="S16" i="34" s="1"/>
  <c r="S10" i="34"/>
  <c r="H15" i="34"/>
  <c r="S14" i="34"/>
  <c r="I16" i="34"/>
  <c r="Q36" i="2"/>
  <c r="P32" i="46"/>
  <c r="P69" i="36"/>
  <c r="P45" i="36"/>
  <c r="P47" i="36"/>
  <c r="P48" i="36"/>
  <c r="P49" i="36"/>
  <c r="P51" i="36"/>
  <c r="P43" i="36"/>
  <c r="K32" i="36"/>
  <c r="K33" i="36" s="1"/>
  <c r="P33" i="36"/>
  <c r="E33" i="36"/>
  <c r="P18" i="36"/>
  <c r="P21" i="36"/>
  <c r="P25" i="36"/>
  <c r="P26" i="36"/>
  <c r="E96" i="48"/>
  <c r="O95" i="36"/>
  <c r="F95" i="36"/>
  <c r="D96" i="36"/>
  <c r="P73" i="36"/>
  <c r="E96" i="36"/>
  <c r="L61" i="36"/>
  <c r="P62" i="36"/>
  <c r="P39" i="36"/>
  <c r="P57" i="36"/>
  <c r="P58" i="36"/>
  <c r="D62" i="36"/>
  <c r="E62" i="36"/>
  <c r="O61" i="36"/>
  <c r="N61" i="36"/>
  <c r="O32" i="36"/>
  <c r="D33" i="36"/>
  <c r="J33" i="36"/>
  <c r="P8" i="36"/>
  <c r="P9" i="36"/>
  <c r="P10" i="36"/>
  <c r="P12" i="36"/>
  <c r="P22" i="36"/>
  <c r="P23" i="36"/>
  <c r="P24" i="36"/>
  <c r="N32" i="36"/>
  <c r="F32" i="36"/>
  <c r="L95" i="3"/>
  <c r="P79" i="3"/>
  <c r="P78" i="3"/>
  <c r="P69" i="3"/>
  <c r="P82" i="3"/>
  <c r="F95" i="3"/>
  <c r="D96" i="3"/>
  <c r="P85" i="3"/>
  <c r="P80" i="3"/>
  <c r="P76" i="3"/>
  <c r="P74" i="3"/>
  <c r="P72" i="3"/>
  <c r="P71" i="3"/>
  <c r="P83" i="3"/>
  <c r="P40" i="3"/>
  <c r="P42" i="3"/>
  <c r="P8" i="3"/>
  <c r="P27" i="3"/>
  <c r="P24" i="3"/>
  <c r="P10" i="3"/>
  <c r="P86" i="3"/>
  <c r="P39" i="3"/>
  <c r="P49" i="3"/>
  <c r="E62" i="3"/>
  <c r="P9" i="3"/>
  <c r="P31" i="3"/>
  <c r="P29" i="3"/>
  <c r="P22" i="3"/>
  <c r="P19" i="3"/>
  <c r="D33" i="3"/>
  <c r="N32" i="3"/>
  <c r="H37" i="3"/>
  <c r="J37" i="3" s="1"/>
  <c r="Q38" i="2"/>
  <c r="P10" i="2"/>
  <c r="G15" i="34"/>
  <c r="N66" i="3"/>
  <c r="H66" i="3"/>
  <c r="J66" i="3"/>
  <c r="D66" i="3"/>
  <c r="D37" i="3"/>
  <c r="N37" i="3"/>
  <c r="Q35" i="2"/>
  <c r="Q14" i="2"/>
  <c r="G13" i="2"/>
  <c r="K62" i="48"/>
  <c r="K33" i="48"/>
  <c r="E33" i="48"/>
  <c r="K33" i="47"/>
  <c r="E96" i="46"/>
  <c r="D62" i="46"/>
  <c r="D33" i="46"/>
  <c r="Q30" i="2" l="1"/>
  <c r="Q10" i="2"/>
  <c r="K51" i="2"/>
  <c r="K47" i="2"/>
  <c r="L54" i="2"/>
  <c r="L47" i="2"/>
  <c r="L37" i="2"/>
  <c r="L27" i="2"/>
  <c r="K28" i="2"/>
  <c r="K27" i="2"/>
  <c r="E37" i="2"/>
  <c r="E27" i="2"/>
  <c r="F30" i="2"/>
  <c r="F27" i="2"/>
  <c r="L17" i="2"/>
  <c r="L7" i="2"/>
  <c r="K17" i="2"/>
  <c r="K7" i="2"/>
  <c r="E11" i="2"/>
  <c r="E7" i="2"/>
  <c r="F17" i="2"/>
  <c r="F7" i="2"/>
  <c r="Q50" i="2"/>
  <c r="Q13" i="2"/>
  <c r="P32" i="36"/>
  <c r="K38" i="2"/>
  <c r="K33" i="2"/>
  <c r="K35" i="2"/>
  <c r="K29" i="2"/>
  <c r="K31" i="2"/>
  <c r="K30" i="2"/>
  <c r="K39" i="2"/>
  <c r="K34" i="2"/>
  <c r="K36" i="2"/>
  <c r="K37" i="2"/>
  <c r="K32" i="2"/>
  <c r="E40" i="2"/>
  <c r="E35" i="2"/>
  <c r="E39" i="2"/>
  <c r="E33" i="2"/>
  <c r="E29" i="2"/>
  <c r="E28" i="2"/>
  <c r="E34" i="2"/>
  <c r="O40" i="2"/>
  <c r="E36" i="2"/>
  <c r="E30" i="2"/>
  <c r="E38" i="2"/>
  <c r="E32" i="2"/>
  <c r="E31" i="2"/>
  <c r="K50" i="2"/>
  <c r="K59" i="2"/>
  <c r="K57" i="2"/>
  <c r="K53" i="2"/>
  <c r="K49" i="2"/>
  <c r="K48" i="2"/>
  <c r="K54" i="2"/>
  <c r="Q33" i="2"/>
  <c r="L29" i="2"/>
  <c r="K58" i="2"/>
  <c r="K55" i="2"/>
  <c r="K52" i="2"/>
  <c r="K56" i="2"/>
  <c r="P61" i="3"/>
  <c r="L8" i="2"/>
  <c r="D62" i="3"/>
  <c r="L59" i="2"/>
  <c r="L28" i="2"/>
  <c r="K14" i="2"/>
  <c r="K9" i="2"/>
  <c r="L16" i="2"/>
  <c r="K8" i="2"/>
  <c r="E15" i="2"/>
  <c r="E18" i="2"/>
  <c r="L33" i="2"/>
  <c r="M40" i="2"/>
  <c r="L9" i="2"/>
  <c r="K13" i="2"/>
  <c r="K18" i="2"/>
  <c r="K19" i="2"/>
  <c r="F8" i="2"/>
  <c r="E8" i="2"/>
  <c r="P95" i="3"/>
  <c r="F38" i="2"/>
  <c r="L11" i="2"/>
  <c r="L12" i="2"/>
  <c r="L18" i="2"/>
  <c r="K10" i="2"/>
  <c r="K12" i="2"/>
  <c r="K16" i="2"/>
  <c r="K15" i="2"/>
  <c r="M20" i="2"/>
  <c r="K11" i="2"/>
  <c r="P32" i="3"/>
  <c r="L36" i="2"/>
  <c r="L38" i="2"/>
  <c r="L34" i="2"/>
  <c r="L39" i="2"/>
  <c r="L32" i="2"/>
  <c r="L31" i="2"/>
  <c r="F39" i="2"/>
  <c r="P40" i="2"/>
  <c r="F37" i="2"/>
  <c r="F35" i="2"/>
  <c r="L13" i="2"/>
  <c r="L10" i="2"/>
  <c r="L19" i="2"/>
  <c r="F14" i="2"/>
  <c r="L15" i="2"/>
  <c r="L14" i="2"/>
  <c r="F18" i="2"/>
  <c r="P20" i="2"/>
  <c r="F13" i="2"/>
  <c r="F19" i="2"/>
  <c r="F12" i="2"/>
  <c r="F15" i="2"/>
  <c r="F9" i="2"/>
  <c r="F16" i="2"/>
  <c r="P95" i="36"/>
  <c r="L52" i="2"/>
  <c r="F36" i="2"/>
  <c r="F28" i="2"/>
  <c r="F40" i="2"/>
  <c r="F34" i="2"/>
  <c r="G40" i="2"/>
  <c r="F29" i="2"/>
  <c r="F33" i="2"/>
  <c r="F31" i="2"/>
  <c r="F32" i="2"/>
  <c r="E16" i="2"/>
  <c r="E19" i="2"/>
  <c r="E14" i="2"/>
  <c r="E12" i="2"/>
  <c r="F11" i="2"/>
  <c r="F10" i="2"/>
  <c r="L58" i="2"/>
  <c r="L51" i="2"/>
  <c r="L55" i="2"/>
  <c r="L57" i="2"/>
  <c r="L50" i="2"/>
  <c r="L49" i="2"/>
  <c r="M60" i="2"/>
  <c r="L56" i="2"/>
  <c r="L48" i="2"/>
  <c r="L53" i="2"/>
  <c r="L35" i="2"/>
  <c r="G20" i="2"/>
  <c r="E10" i="2"/>
  <c r="E17" i="2"/>
  <c r="E9" i="2"/>
  <c r="E13" i="2"/>
  <c r="O20" i="2"/>
  <c r="L30" i="2"/>
  <c r="P61" i="36"/>
  <c r="Q40" i="2" l="1"/>
  <c r="K40" i="2"/>
  <c r="K60" i="2"/>
  <c r="K20" i="2"/>
  <c r="Q20" i="2"/>
  <c r="F20" i="2"/>
  <c r="L20" i="2"/>
  <c r="L60" i="2"/>
  <c r="L40" i="2"/>
  <c r="E20" i="2"/>
  <c r="L95" i="46" l="1"/>
  <c r="J95" i="46"/>
  <c r="N95" i="46"/>
  <c r="P95" i="46" s="1"/>
  <c r="D60" i="2"/>
  <c r="C60" i="2"/>
  <c r="E50" i="2" l="1"/>
  <c r="E47" i="2"/>
  <c r="F53" i="2"/>
  <c r="F47" i="2"/>
  <c r="G53" i="2"/>
  <c r="E53" i="2"/>
  <c r="F54" i="2"/>
  <c r="F51" i="2"/>
  <c r="F50" i="2"/>
  <c r="G60" i="2"/>
  <c r="E58" i="2"/>
  <c r="E51" i="2"/>
  <c r="O60" i="2"/>
  <c r="E48" i="2"/>
  <c r="P60" i="2"/>
  <c r="F48" i="2"/>
  <c r="P53" i="2"/>
  <c r="F57" i="2"/>
  <c r="F58" i="2"/>
  <c r="F55" i="2"/>
  <c r="F56" i="2"/>
  <c r="F59" i="2"/>
  <c r="E55" i="2"/>
  <c r="E54" i="2"/>
  <c r="E56" i="2"/>
  <c r="E52" i="2"/>
  <c r="E59" i="2"/>
  <c r="E49" i="2"/>
  <c r="O53" i="2"/>
  <c r="F52" i="2"/>
  <c r="F49" i="2"/>
  <c r="E57" i="2"/>
  <c r="Q60" i="2" l="1"/>
  <c r="F60" i="2"/>
  <c r="E60" i="2"/>
  <c r="Q53" i="2"/>
</calcChain>
</file>

<file path=xl/sharedStrings.xml><?xml version="1.0" encoding="utf-8"?>
<sst xmlns="http://schemas.openxmlformats.org/spreadsheetml/2006/main" count="2031" uniqueCount="245">
  <si>
    <t>D</t>
  </si>
  <si>
    <t>HL</t>
  </si>
  <si>
    <t>Intra UE</t>
  </si>
  <si>
    <t>Intra + Extra UE</t>
  </si>
  <si>
    <t>Vinho com DO</t>
  </si>
  <si>
    <t>Vinho com IG</t>
  </si>
  <si>
    <t>Vinho</t>
  </si>
  <si>
    <t>Porto</t>
  </si>
  <si>
    <t>Madeira</t>
  </si>
  <si>
    <t>Outros</t>
  </si>
  <si>
    <t>Vinhos Espumantes e Espumosos</t>
  </si>
  <si>
    <t>Outros Vinhos e Mostos</t>
  </si>
  <si>
    <t>Total</t>
  </si>
  <si>
    <t>Estrutura (%)</t>
  </si>
  <si>
    <t>Estrutura</t>
  </si>
  <si>
    <t>Extra UE</t>
  </si>
  <si>
    <t>Destino</t>
  </si>
  <si>
    <t>OUTROS DESTINOS</t>
  </si>
  <si>
    <t>TOTAL</t>
  </si>
  <si>
    <t>1.000 €</t>
  </si>
  <si>
    <t>Europa Comunitária</t>
  </si>
  <si>
    <t>Países Terceiros</t>
  </si>
  <si>
    <t>Preço Médio (€ / l)</t>
  </si>
  <si>
    <t>%</t>
  </si>
  <si>
    <t>Exportações por Tipo de Produto</t>
  </si>
  <si>
    <t>Análise Estatistica do Comércio Internacional de Vinho</t>
  </si>
  <si>
    <t>0 - Nota Introdutória</t>
  </si>
  <si>
    <t>Nota</t>
  </si>
  <si>
    <t>Todos os dados constantes no ficheiro têm como Fonte o Instituto Nacional de Estatistica (INE), pelo que os dados relativos ao Vinho com DOP Porto e Madeira podem diferir dos dados divulgados pelo Instituto dos Vinhos Douro e Porto, IP (IVDP, IP) e Instituto do Vinho, Bordado e do Artesanato da Madeira, IP (IVBAM, IP).</t>
  </si>
  <si>
    <t>Branco</t>
  </si>
  <si>
    <t>Tinto</t>
  </si>
  <si>
    <t>Evolução das Exportações com Destino a uma Seleção de Mercados (NC 2204)</t>
  </si>
  <si>
    <t>2014 - Dados Definitivos</t>
  </si>
  <si>
    <t>Até 2 Litros</t>
  </si>
  <si>
    <r>
      <rPr>
        <b/>
        <sz val="11"/>
        <color indexed="9"/>
        <rFont val="Symbol"/>
        <family val="1"/>
        <charset val="2"/>
      </rPr>
      <t xml:space="preserve">D </t>
    </r>
    <r>
      <rPr>
        <b/>
        <sz val="11"/>
        <color indexed="9"/>
        <rFont val="Calibri"/>
        <family val="2"/>
      </rPr>
      <t>2017 / 2016</t>
    </r>
  </si>
  <si>
    <t>2017/2016</t>
  </si>
  <si>
    <t>Superior a 10 Litros</t>
  </si>
  <si>
    <t>Superior a 2 até 10 Litros</t>
  </si>
  <si>
    <t>Vinho (ex-mesa)</t>
  </si>
  <si>
    <t>Vinho com Indicação de Casta</t>
  </si>
  <si>
    <t>jan - mar</t>
  </si>
  <si>
    <t>Evolução das Exportações de Vinho (ex-vinho de mesa) com Destino a uma Seleção de Mercados</t>
  </si>
  <si>
    <t>Superior a 2 litros até 10 litros</t>
  </si>
  <si>
    <t>Superior a 2 litros</t>
  </si>
  <si>
    <t>Até 2 litros</t>
  </si>
  <si>
    <t>Superior a 10 litros</t>
  </si>
  <si>
    <t>Evolução das Exportações de Vinho com DOP + Vinho com IGP + Vinho (ex-mesa) por Cor e Acondicionamento</t>
  </si>
  <si>
    <t>€ / Litro</t>
  </si>
  <si>
    <t>Evolução Recente da Balança Comercial (1.000 €)</t>
  </si>
  <si>
    <t xml:space="preserve">Evolução anual </t>
  </si>
  <si>
    <t>Exportações (1)</t>
  </si>
  <si>
    <t>Intra+ Extra</t>
  </si>
  <si>
    <t>INTA</t>
  </si>
  <si>
    <t>Extra</t>
  </si>
  <si>
    <t>TVH</t>
  </si>
  <si>
    <t>Importações (2)</t>
  </si>
  <si>
    <t>jan</t>
  </si>
  <si>
    <t>fev</t>
  </si>
  <si>
    <t>Saldo [ (1)-(2) ]</t>
  </si>
  <si>
    <t>mar</t>
  </si>
  <si>
    <t>abr</t>
  </si>
  <si>
    <t>Cobertura [ (1) / (2) ]</t>
  </si>
  <si>
    <t>mai</t>
  </si>
  <si>
    <t>jun</t>
  </si>
  <si>
    <t>jul</t>
  </si>
  <si>
    <t>ago</t>
  </si>
  <si>
    <t>set</t>
  </si>
  <si>
    <t>out</t>
  </si>
  <si>
    <t>nov</t>
  </si>
  <si>
    <t>dez</t>
  </si>
  <si>
    <t>TVH - Taxa de Variação Homóloga</t>
  </si>
  <si>
    <t>Importação</t>
  </si>
  <si>
    <t>Exportação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</si>
  <si>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</si>
  <si>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</si>
  <si>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</si>
  <si>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</si>
  <si>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</si>
  <si>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</si>
  <si>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</si>
  <si>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</si>
  <si>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</si>
  <si>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</si>
  <si>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</si>
  <si>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</si>
  <si>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1ª Trim</t>
  </si>
  <si>
    <t>2º Trim</t>
  </si>
  <si>
    <t>3º Trim</t>
  </si>
  <si>
    <t>4º Trim</t>
  </si>
  <si>
    <t>mês</t>
  </si>
  <si>
    <t>Mês</t>
  </si>
  <si>
    <t xml:space="preserve">             </t>
  </si>
  <si>
    <t>Evolução das Exportações de Vinho (NC 2204) por Mercado / Acondicionamento</t>
  </si>
  <si>
    <t>Evolução das Exportações de Vinho (ex-mesa) por Mercado / Acondicionamento</t>
  </si>
  <si>
    <t>Evolução das Exportações de Vinhos Espumantes e Espumosos por Mercado</t>
  </si>
  <si>
    <t>Evolução das Exportações de Vinhos Espumantes e Espumosos com Destino a uma Seleção de Mercados</t>
  </si>
  <si>
    <t>2016 -  Dados Definitivos</t>
  </si>
  <si>
    <t>3. Evolução Mensal e Timestral das Importações</t>
  </si>
  <si>
    <t>2 - Evolução  Mensal e Trimestral das Exportações</t>
  </si>
  <si>
    <t>Evolução  Mensal e Trimestral das Exportações</t>
  </si>
  <si>
    <t>Evolução  Mensal e Trimestral das Importações</t>
  </si>
  <si>
    <t>4 - Exportações por Tipo de Produto</t>
  </si>
  <si>
    <t>1 - Evolução Recente da Balança Comercial (1.000 €)</t>
  </si>
  <si>
    <t>2017 - Dados Definitivos</t>
  </si>
  <si>
    <t>Peso</t>
  </si>
  <si>
    <t xml:space="preserve">Peso </t>
  </si>
  <si>
    <t>2015 - Ddados Definitivos Revistos</t>
  </si>
  <si>
    <t>6 - Evolução das Exportações de Vinho (NC 2204) por Mercado / Acondicionamento</t>
  </si>
  <si>
    <t>8 - Evolução das Exportações com Destino a uma Selecção de Mercados</t>
  </si>
  <si>
    <t>19 - Evolução das Exportações de Vinho ( ex-vinho mesa) por Mercado / Acondicionamento</t>
  </si>
  <si>
    <t>20 - Evolução das Exportações de Vinho (ex-vinho mesa) com Destino a uma Seleção de Mercados</t>
  </si>
  <si>
    <t>21- Evolução das Exportações de Vinhos Espumantes e Espumosos por Mercado</t>
  </si>
  <si>
    <t>22 - Evolução das Exportações de Vinhos Espumantes e Espumosos com Destino a uma Seleção de Mercados</t>
  </si>
  <si>
    <t>2019 - Dados Definitivos</t>
  </si>
  <si>
    <t>2018 - Dados Definitivos</t>
  </si>
  <si>
    <t>Vinho Certificado</t>
  </si>
  <si>
    <t>2020 - Dados Definitivos - 9 de setembro</t>
  </si>
  <si>
    <t>10 - Evolução das Exportações de Vinho com DO + IG + Vinho ( ex-vinho mesa) por Mercado / Acondicionamento</t>
  </si>
  <si>
    <t>11 - Evolução das Exportações de Vinho com DO + Vinho com IG + Vinho (ex-vinho mesa) com Destino a uma Selecção de Mercados</t>
  </si>
  <si>
    <t>12 - Evolução das Exportações de Vinho com DO + IG por Mercado / Acondicionamento</t>
  </si>
  <si>
    <t>13 - Evolução das Exportações de Vinho com DO + Vinho com IG com Destino a uma Selecção de Mercados</t>
  </si>
  <si>
    <t>14 - Evolução das Exportações de Vinho com DO por Mercado / Acondicionamento</t>
  </si>
  <si>
    <t>15 - Evolução das Exportações de Vinho com DO com Destino a uma Selecção de Mercados</t>
  </si>
  <si>
    <t>16 - Evolução das Exportações de Vinho com DO Vinho Verde -  Branco e Acondicionamento até 2 litros - com Destino a uma Seleção de Mercados</t>
  </si>
  <si>
    <t>17 - Evolução das Exportações de Vinho com IG por Mercado / Acondicionamento</t>
  </si>
  <si>
    <t>18 - Evolução das Exportações de Vinho com IG com Destino a uma Seleção de Mercados</t>
  </si>
  <si>
    <t>23 - Evolução das Exportações de Vinho Licoroso com DO Porto por Mercado</t>
  </si>
  <si>
    <t>24 - Evolução das Exportações de Vinho Licoroso com DO Porto com Destino a uma Seleção de Mercados</t>
  </si>
  <si>
    <t>25 - Evolução das Exportações de Vinho Licoroso com DO Madeira por Mercado</t>
  </si>
  <si>
    <t>26 - Evolução das Exportações de Vinho Licoroso com DO Madeira com Destino a uma Seleção de Mercados</t>
  </si>
  <si>
    <t>Vinho Licoroso com DO / IG</t>
  </si>
  <si>
    <t>Vinho Licoroso sem DO / IG</t>
  </si>
  <si>
    <t>Evolução das Exportações de Vinho com DO + IG + Vinho (ex-mesa) por Mercado / Acondicionamento</t>
  </si>
  <si>
    <t>Evolução das Exportações de Vinho com DO + Vinho com IG + Vinho (ex-mesa) com Destino a uma Seleção de Mercados</t>
  </si>
  <si>
    <t>Evolução das Exportações de Vinho com DO + IG por Mercado / Acondicionamento</t>
  </si>
  <si>
    <t>Evolução das Exportações de Vinho com DO + Vinho com IG  com Destino a uma Seleção de Mercados</t>
  </si>
  <si>
    <t>Evolução das Exportações de Vinho com DO por Mercado / Acondicionamento</t>
  </si>
  <si>
    <t>Evolução das Exportações de Vinho com DO Vinho Verde -  Branco e Acondicionamento até 2 litros - com Destino a uma Seleção de Mercados</t>
  </si>
  <si>
    <t>Evolução das Exportações de Vinho com IG por Mercado / Acondicionamento</t>
  </si>
  <si>
    <t>Evolução das Exportações de Vinho com IG com Destino a uma Seleção de Mercados</t>
  </si>
  <si>
    <t>Evolução das Exportações de Vinho Licoroso com DO Porto com Destino a uma Seleção de Mercados</t>
  </si>
  <si>
    <t>Evolução das Exportações de Vinho Licoroso com DO Porto por Mercado</t>
  </si>
  <si>
    <t>Evolução das Exportações de Vinho Licoroso com DO Madeira por Mercado</t>
  </si>
  <si>
    <t>Evolução das Exportações de Vinho Licoroso com DO Madeira com Destino a uma Seleção de Mercados</t>
  </si>
  <si>
    <t>Evolução das Exportações de Vinho com DO com Destino a uma Seleção de Mercados</t>
  </si>
  <si>
    <t>2021  - Dados Definitivos - 09-08-2022</t>
  </si>
  <si>
    <t>2007/2022</t>
  </si>
  <si>
    <t>Ano Móvel</t>
  </si>
  <si>
    <t>D       2023/2022</t>
  </si>
  <si>
    <t>2023 /2022</t>
  </si>
  <si>
    <t>2023 / 2022</t>
  </si>
  <si>
    <t>2023/2022</t>
  </si>
  <si>
    <t>E.U.AMERICA</t>
  </si>
  <si>
    <t>BRASIL</t>
  </si>
  <si>
    <t>CANADA</t>
  </si>
  <si>
    <t>ANGOLA</t>
  </si>
  <si>
    <t>SUICA</t>
  </si>
  <si>
    <t>NORUEGA</t>
  </si>
  <si>
    <t>FEDERAÇÃO RUSSA</t>
  </si>
  <si>
    <t>PAISES PT N/ DETERM.</t>
  </si>
  <si>
    <t>JAPAO</t>
  </si>
  <si>
    <t>CHINA</t>
  </si>
  <si>
    <t>GUINE BISSAU</t>
  </si>
  <si>
    <t>COREIA DO SUL</t>
  </si>
  <si>
    <t>MACAU</t>
  </si>
  <si>
    <t>UCRANIA</t>
  </si>
  <si>
    <t>AUSTRALIA</t>
  </si>
  <si>
    <t>MOCAMBIQUE</t>
  </si>
  <si>
    <t>CABO VERDE</t>
  </si>
  <si>
    <t>ISRAEL</t>
  </si>
  <si>
    <t>S.TOME PRINCIPE</t>
  </si>
  <si>
    <t>MEXICO</t>
  </si>
  <si>
    <t>COLOMBIA</t>
  </si>
  <si>
    <t>BIELORRUSSIA</t>
  </si>
  <si>
    <t>ISLANDIA</t>
  </si>
  <si>
    <t>PARAGUAI</t>
  </si>
  <si>
    <t>GANA</t>
  </si>
  <si>
    <t>RUANDA</t>
  </si>
  <si>
    <t>junho 2023 versus junho 2022</t>
  </si>
  <si>
    <t>jan-jun</t>
  </si>
  <si>
    <t>jul 2021 a jun 2022</t>
  </si>
  <si>
    <t>jul 22 a jun 2023</t>
  </si>
  <si>
    <t>Exportações por Tipo de Produto - junho 2023 vs junho 2022</t>
  </si>
  <si>
    <t>Evolução das Exportações de Vinho (NC 2204) por Mercado / Acondicionamento - junho 2023 vs junho 2022</t>
  </si>
  <si>
    <t>Evolução das Exportações com Destino a uma Seleção de Mercados (NC 2204) - jun 2023 vs jun 2022</t>
  </si>
  <si>
    <t>FRANCA</t>
  </si>
  <si>
    <t xml:space="preserve">REINO UNIDO </t>
  </si>
  <si>
    <t>ALEMANHA</t>
  </si>
  <si>
    <t>PAISES BAIXOS</t>
  </si>
  <si>
    <t>BELGICA</t>
  </si>
  <si>
    <t>POLONIA</t>
  </si>
  <si>
    <t>SUECIA</t>
  </si>
  <si>
    <t>ESPANHA</t>
  </si>
  <si>
    <t>DINAMARCA</t>
  </si>
  <si>
    <t>LUXEMBURGO</t>
  </si>
  <si>
    <t>FINLANDIA</t>
  </si>
  <si>
    <t>ITALIA</t>
  </si>
  <si>
    <t>IRLANDA</t>
  </si>
  <si>
    <t>LETONIA</t>
  </si>
  <si>
    <t>AUSTRIA</t>
  </si>
  <si>
    <t>ESTONIA</t>
  </si>
  <si>
    <t>ROMENIA</t>
  </si>
  <si>
    <t>REP. CHECA</t>
  </si>
  <si>
    <t>LITUANIA</t>
  </si>
  <si>
    <t>REINO UNIDO (IRLANDA DO NORTE)</t>
  </si>
  <si>
    <t>CHIPRE</t>
  </si>
  <si>
    <t>REP. ESLOVACA</t>
  </si>
  <si>
    <t>HUNGRIA</t>
  </si>
  <si>
    <t>SINGAPURA</t>
  </si>
  <si>
    <t>SUAZILANDIA</t>
  </si>
  <si>
    <t>EMIRATOS ARABES</t>
  </si>
  <si>
    <t>TURQUIA</t>
  </si>
  <si>
    <t>INDONESIA</t>
  </si>
  <si>
    <t>AFRICA DO SUL</t>
  </si>
  <si>
    <t>ZAIRE</t>
  </si>
  <si>
    <t>BULGARIA</t>
  </si>
  <si>
    <t>FILIPINAS</t>
  </si>
  <si>
    <t>MALTA</t>
  </si>
  <si>
    <t>TAIWAN</t>
  </si>
  <si>
    <t>URUGUAI</t>
  </si>
  <si>
    <t>GRECIA</t>
  </si>
  <si>
    <t>INDIA</t>
  </si>
  <si>
    <t>MARROCOS</t>
  </si>
  <si>
    <t>SENEGAL</t>
  </si>
  <si>
    <t>GUINE EQUATORIAL</t>
  </si>
  <si>
    <t>TIMOR LESTE</t>
  </si>
  <si>
    <t>NIGERIA</t>
  </si>
  <si>
    <t>PROV/ABAST.BORDO PT</t>
  </si>
  <si>
    <t>VENEZUELA</t>
  </si>
  <si>
    <t>NOVA ZELANDIA</t>
  </si>
  <si>
    <t>HONG-KONG</t>
  </si>
  <si>
    <t>CATAR</t>
  </si>
  <si>
    <t>COSTA DO MARFIM</t>
  </si>
  <si>
    <t>ANDORRA</t>
  </si>
  <si>
    <t>ARGENTINA</t>
  </si>
  <si>
    <t>ESLOVENIA</t>
  </si>
  <si>
    <t>CAZAQUISTAO</t>
  </si>
  <si>
    <t>SÃO BARTOLOMEU</t>
  </si>
  <si>
    <t>ILHAS TURCAS/CAICOS</t>
  </si>
  <si>
    <t>SERVIA</t>
  </si>
  <si>
    <t>2022 - Dados Definitivos a 10-08-2023</t>
  </si>
  <si>
    <t>jan-junho</t>
  </si>
  <si>
    <t>5 - Exportações por Tipo de produto - junho 2023 vs junho 2022</t>
  </si>
  <si>
    <t>7 - Evolução das Exportações de Vinho (NC 2204) por Mercado / Acondicionamento - junho 2023 vs junho 2022</t>
  </si>
  <si>
    <t>9 - Evolução das Exportações com Destino a uma Selecção de Mercado - junho  2023 vs junho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</si>
</sst>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#,##0\ &quot;€&quot;;[Red]\-#,##0\ &quot;€&quot;"/>
    <numFmt numFmtId="164" formatCode="0.0%"/>
    <numFmt numFmtId="165" formatCode="0.0"/>
    <numFmt numFmtId="166" formatCode="#,##0.0"/>
  </numFmts>
  <fonts count="20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indexed="9"/>
      <name val="Calibri"/>
      <family val="2"/>
    </font>
    <font>
      <b/>
      <sz val="11"/>
      <color indexed="9"/>
      <name val="Symbol"/>
      <family val="1"/>
      <charset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</font>
    <font>
      <i/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0"/>
      <name val="Symbol"/>
      <family val="1"/>
      <charset val="2"/>
    </font>
    <font>
      <b/>
      <i/>
      <sz val="11"/>
      <color theme="1"/>
      <name val="Calibri"/>
      <family val="2"/>
    </font>
    <font>
      <b/>
      <sz val="12"/>
      <color rgb="FF002060"/>
      <name val="Calibri"/>
      <family val="2"/>
    </font>
    <font>
      <b/>
      <sz val="9"/>
      <color theme="0"/>
      <name val="Symbol"/>
      <family val="1"/>
      <charset val="2"/>
    </font>
    <font>
      <sz val="11"/>
      <name val="Calibri"/>
      <family val="2"/>
    </font>
    <font>
      <i/>
      <sz val="11"/>
      <name val="Calibri"/>
      <family val="2"/>
    </font>
    <font>
      <b/>
      <i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0.79998168889431442"/>
        <bgColor indexed="64"/>
      </patternFill>
    </fill>
  </fills>
  <borders count="99">
    <border>
      <left/>
      <right/>
      <top/>
      <bottom/>
      <diagonal/>
    </border>
    <border>
      <left/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/>
      <bottom/>
      <diagonal/>
    </border>
    <border>
      <left style="medium">
        <color theme="8" tint="-0.24994659260841701"/>
      </left>
      <right/>
      <top/>
      <bottom style="medium">
        <color theme="8" tint="-0.24994659260841701"/>
      </bottom>
      <diagonal/>
    </border>
    <border>
      <left/>
      <right/>
      <top/>
      <bottom style="medium">
        <color theme="8" tint="-0.24994659260841701"/>
      </bottom>
      <diagonal/>
    </border>
    <border>
      <left/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medium">
        <color theme="8" tint="-0.24994659260841701"/>
      </top>
      <bottom style="medium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/>
      <right/>
      <top style="thin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thin">
        <color theme="8" tint="-0.24994659260841701"/>
      </top>
      <bottom/>
      <diagonal/>
    </border>
    <border>
      <left/>
      <right/>
      <top style="thin">
        <color theme="8" tint="-0.24994659260841701"/>
      </top>
      <bottom/>
      <diagonal/>
    </border>
    <border>
      <left style="medium">
        <color theme="8" tint="-0.24994659260841701"/>
      </left>
      <right/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/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/>
      <top/>
      <bottom style="thin">
        <color theme="8" tint="-0.24994659260841701"/>
      </bottom>
      <diagonal/>
    </border>
    <border>
      <left/>
      <right/>
      <top/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/>
      <bottom/>
      <diagonal/>
    </border>
    <border>
      <left style="medium">
        <color theme="8" tint="-0.24994659260841701"/>
      </left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/>
      <diagonal/>
    </border>
    <border>
      <left/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thin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thin">
        <color theme="8" tint="-0.24994659260841701"/>
      </right>
      <top/>
      <bottom/>
      <diagonal/>
    </border>
    <border>
      <left style="medium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medium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 style="medium">
        <color theme="8" tint="-0.24994659260841701"/>
      </right>
      <top style="medium">
        <color theme="8" tint="-0.24994659260841701"/>
      </top>
      <bottom style="thin">
        <color theme="8" tint="-0.24994659260841701"/>
      </bottom>
      <diagonal/>
    </border>
    <border>
      <left style="medium">
        <color theme="0"/>
      </left>
      <right/>
      <top/>
      <bottom style="medium">
        <color theme="8" tint="-0.24994659260841701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5" tint="-0.24994659260841701"/>
      </left>
      <right/>
      <top style="medium">
        <color theme="5" tint="-0.24994659260841701"/>
      </top>
      <bottom/>
      <diagonal/>
    </border>
    <border>
      <left style="medium">
        <color theme="5" tint="-0.24994659260841701"/>
      </left>
      <right/>
      <top/>
      <bottom/>
      <diagonal/>
    </border>
    <border>
      <left/>
      <right/>
      <top/>
      <bottom style="medium">
        <color theme="5" tint="-0.24994659260841701"/>
      </bottom>
      <diagonal/>
    </border>
    <border>
      <left style="medium">
        <color theme="5" tint="-0.24994659260841701"/>
      </left>
      <right/>
      <top/>
      <bottom style="medium">
        <color theme="5" tint="-0.24994659260841701"/>
      </bottom>
      <diagonal/>
    </border>
    <border>
      <left style="thin">
        <color theme="5" tint="-0.24994659260841701"/>
      </left>
      <right style="thin">
        <color theme="5" tint="-0.24994659260841701"/>
      </right>
      <top/>
      <bottom style="medium">
        <color theme="5" tint="-0.24994659260841701"/>
      </bottom>
      <diagonal/>
    </border>
    <border>
      <left style="medium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5" tint="-0.24994659260841701"/>
      </left>
      <right style="medium">
        <color theme="5" tint="-0.24994659260841701"/>
      </right>
      <top/>
      <bottom style="medium">
        <color theme="5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medium">
        <color theme="0"/>
      </left>
      <right/>
      <top style="medium">
        <color theme="8" tint="-0.24994659260841701"/>
      </top>
      <bottom style="thin">
        <color theme="0"/>
      </bottom>
      <diagonal/>
    </border>
    <border>
      <left/>
      <right style="medium">
        <color theme="0"/>
      </right>
      <top style="medium">
        <color theme="8" tint="-0.24994659260841701"/>
      </top>
      <bottom style="thin">
        <color theme="0"/>
      </bottom>
      <diagonal/>
    </border>
    <border>
      <left/>
      <right/>
      <top style="medium">
        <color theme="8" tint="-0.24994659260841701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thin">
        <color theme="0"/>
      </left>
      <right style="thin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 style="medium">
        <color theme="8" tint="-0.24994659260841701"/>
      </bottom>
      <diagonal/>
    </border>
    <border>
      <left/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 style="medium">
        <color theme="8" tint="-0.24994659260841701"/>
      </top>
      <bottom/>
      <diagonal/>
    </border>
    <border>
      <left style="medium">
        <color theme="0"/>
      </left>
      <right style="medium">
        <color theme="8" tint="-0.24994659260841701"/>
      </right>
      <top/>
      <bottom/>
      <diagonal/>
    </border>
    <border>
      <left style="medium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medium">
        <color theme="8" tint="-0.24994659260841701"/>
      </left>
      <right/>
      <top/>
      <bottom style="thin">
        <color theme="0"/>
      </bottom>
      <diagonal/>
    </border>
    <border>
      <left/>
      <right style="medium">
        <color theme="0"/>
      </right>
      <top/>
      <bottom style="thin">
        <color theme="0"/>
      </bottom>
      <diagonal/>
    </border>
    <border>
      <left style="medium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0"/>
      </right>
      <top/>
      <bottom style="medium">
        <color theme="8" tint="-0.24994659260841701"/>
      </bottom>
      <diagonal/>
    </border>
    <border>
      <left/>
      <right/>
      <top/>
      <bottom style="thin">
        <color theme="0"/>
      </bottom>
      <diagonal/>
    </border>
    <border>
      <left style="medium">
        <color theme="0"/>
      </left>
      <right/>
      <top/>
      <bottom style="thin">
        <color theme="0"/>
      </bottom>
      <diagonal/>
    </border>
    <border>
      <left style="medium">
        <color theme="8" tint="-0.24994659260841701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8" tint="-0.24994659260841701"/>
      </left>
      <right style="medium">
        <color theme="0"/>
      </right>
      <top/>
      <bottom/>
      <diagonal/>
    </border>
    <border>
      <left style="medium">
        <color theme="8" tint="-0.24994659260841701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 style="medium">
        <color theme="8" tint="-0.24994659260841701"/>
      </left>
      <right/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8" tint="-0.24994659260841701"/>
      </top>
      <bottom/>
      <diagonal/>
    </border>
    <border>
      <left style="medium">
        <color theme="0"/>
      </left>
      <right style="thin">
        <color theme="0"/>
      </right>
      <top/>
      <bottom/>
      <diagonal/>
    </border>
    <border>
      <left style="thin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/>
      <top/>
      <bottom/>
      <diagonal/>
    </border>
    <border>
      <left style="thin">
        <color theme="8" tint="-0.24994659260841701"/>
      </left>
      <right style="medium">
        <color theme="8" tint="-0.24994659260841701"/>
      </right>
      <top/>
      <bottom style="thin">
        <color theme="8" tint="-0.24994659260841701"/>
      </bottom>
      <diagonal/>
    </border>
    <border>
      <left style="thin">
        <color theme="0"/>
      </left>
      <right style="medium">
        <color theme="0"/>
      </right>
      <top/>
      <bottom style="medium">
        <color theme="8" tint="-0.24994659260841701"/>
      </bottom>
      <diagonal/>
    </border>
    <border>
      <left style="thin">
        <color theme="0"/>
      </left>
      <right/>
      <top/>
      <bottom style="medium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 style="medium">
        <color theme="8" tint="-0.24994659260841701"/>
      </top>
      <bottom style="medium">
        <color theme="8" tint="-0.24994659260841701"/>
      </bottom>
      <diagonal/>
    </border>
    <border>
      <left style="thin">
        <color theme="8" tint="-0.24994659260841701"/>
      </left>
      <right/>
      <top/>
      <bottom/>
      <diagonal/>
    </border>
    <border>
      <left style="thin">
        <color theme="8" tint="-0.24994659260841701"/>
      </left>
      <right/>
      <top style="medium">
        <color theme="8" tint="-0.24994659260841701"/>
      </top>
      <bottom/>
      <diagonal/>
    </border>
    <border>
      <left style="thin">
        <color theme="8" tint="-0.24994659260841701"/>
      </left>
      <right/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4659260841701"/>
      </right>
      <top/>
      <bottom style="medium">
        <color theme="8" tint="-0.24994659260841701"/>
      </bottom>
      <diagonal/>
    </border>
    <border>
      <left/>
      <right style="thin">
        <color theme="8" tint="-0.24994659260841701"/>
      </right>
      <top style="medium">
        <color theme="8" tint="-0.24994659260841701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theme="8" tint="-0.24994659260841701"/>
      </bottom>
      <diagonal/>
    </border>
    <border>
      <left/>
      <right style="thin">
        <color theme="0"/>
      </right>
      <top style="thin">
        <color theme="0"/>
      </top>
      <bottom style="medium">
        <color theme="8" tint="-0.24994659260841701"/>
      </bottom>
      <diagonal/>
    </border>
    <border>
      <left/>
      <right style="medium">
        <color theme="0"/>
      </right>
      <top style="thin">
        <color theme="0"/>
      </top>
      <bottom style="medium">
        <color theme="8" tint="-0.24994659260841701"/>
      </bottom>
      <diagonal/>
    </border>
    <border>
      <left style="thin">
        <color theme="0"/>
      </left>
      <right/>
      <top style="medium">
        <color theme="8" tint="-0.24994659260841701"/>
      </top>
      <bottom/>
      <diagonal/>
    </border>
    <border>
      <left/>
      <right style="medium">
        <color theme="8" tint="-0.24994659260841701"/>
      </right>
      <top style="medium">
        <color theme="8" tint="-0.24994659260841701"/>
      </top>
      <bottom style="thin">
        <color theme="0"/>
      </bottom>
      <diagonal/>
    </border>
    <border>
      <left style="thin">
        <color theme="0"/>
      </left>
      <right style="medium">
        <color theme="8" tint="-0.24994659260841701"/>
      </right>
      <top/>
      <bottom style="medium">
        <color theme="8" tint="-0.24994659260841701"/>
      </bottom>
      <diagonal/>
    </border>
    <border>
      <left style="thin">
        <color theme="8" tint="-0.24994659260841701"/>
      </left>
      <right/>
      <top style="medium">
        <color theme="8" tint="-0.24994659260841701"/>
      </top>
      <bottom style="medium">
        <color theme="8" tint="-0.24994659260841701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" fillId="0" borderId="0"/>
  </cellStyleXfs>
  <cellXfs count="369">
    <xf numFmtId="0" fontId="0" fillId="0" borderId="0" xfId="0"/>
    <xf numFmtId="0" fontId="8" fillId="0" borderId="0" xfId="0" applyFont="1"/>
    <xf numFmtId="164" fontId="0" fillId="0" borderId="0" xfId="0" applyNumberFormat="1"/>
    <xf numFmtId="0" fontId="10" fillId="0" borderId="0" xfId="0" applyFont="1"/>
    <xf numFmtId="0" fontId="11" fillId="0" borderId="0" xfId="0" applyFont="1"/>
    <xf numFmtId="0" fontId="7" fillId="0" borderId="0" xfId="1"/>
    <xf numFmtId="0" fontId="0" fillId="0" borderId="0" xfId="0" applyAlignment="1">
      <alignment vertical="top" wrapText="1"/>
    </xf>
    <xf numFmtId="0" fontId="12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164" fontId="0" fillId="0" borderId="4" xfId="0" applyNumberFormat="1" applyBorder="1"/>
    <xf numFmtId="0" fontId="8" fillId="0" borderId="6" xfId="0" applyFont="1" applyBorder="1"/>
    <xf numFmtId="0" fontId="8" fillId="0" borderId="7" xfId="0" applyFont="1" applyBorder="1"/>
    <xf numFmtId="164" fontId="8" fillId="0" borderId="7" xfId="0" applyNumberFormat="1" applyFont="1" applyBorder="1"/>
    <xf numFmtId="0" fontId="10" fillId="0" borderId="9" xfId="0" applyFont="1" applyBorder="1"/>
    <xf numFmtId="0" fontId="9" fillId="2" borderId="2" xfId="0" applyFont="1" applyFill="1" applyBorder="1" applyAlignment="1">
      <alignment horizontal="center"/>
    </xf>
    <xf numFmtId="3" fontId="8" fillId="0" borderId="6" xfId="0" applyNumberFormat="1" applyFont="1" applyBorder="1"/>
    <xf numFmtId="3" fontId="8" fillId="0" borderId="8" xfId="0" applyNumberFormat="1" applyFont="1" applyBorder="1"/>
    <xf numFmtId="3" fontId="0" fillId="0" borderId="2" xfId="0" applyNumberFormat="1" applyBorder="1"/>
    <xf numFmtId="3" fontId="0" fillId="0" borderId="1" xfId="0" applyNumberFormat="1" applyBorder="1"/>
    <xf numFmtId="3" fontId="0" fillId="0" borderId="3" xfId="0" applyNumberFormat="1" applyBorder="1"/>
    <xf numFmtId="3" fontId="0" fillId="0" borderId="5" xfId="0" applyNumberFormat="1" applyBorder="1"/>
    <xf numFmtId="0" fontId="10" fillId="0" borderId="12" xfId="0" applyFont="1" applyBorder="1"/>
    <xf numFmtId="2" fontId="8" fillId="0" borderId="3" xfId="0" applyNumberFormat="1" applyFont="1" applyBorder="1"/>
    <xf numFmtId="0" fontId="9" fillId="2" borderId="3" xfId="0" applyFont="1" applyFill="1" applyBorder="1" applyAlignment="1">
      <alignment horizontal="center"/>
    </xf>
    <xf numFmtId="6" fontId="9" fillId="2" borderId="4" xfId="0" applyNumberFormat="1" applyFont="1" applyFill="1" applyBorder="1" applyAlignment="1">
      <alignment horizontal="center"/>
    </xf>
    <xf numFmtId="2" fontId="0" fillId="0" borderId="2" xfId="0" applyNumberFormat="1" applyBorder="1"/>
    <xf numFmtId="2" fontId="0" fillId="0" borderId="0" xfId="0" applyNumberFormat="1"/>
    <xf numFmtId="2" fontId="8" fillId="0" borderId="6" xfId="0" applyNumberFormat="1" applyFont="1" applyBorder="1"/>
    <xf numFmtId="0" fontId="4" fillId="0" borderId="0" xfId="0" applyFont="1"/>
    <xf numFmtId="3" fontId="10" fillId="0" borderId="2" xfId="0" applyNumberFormat="1" applyFont="1" applyBorder="1"/>
    <xf numFmtId="0" fontId="0" fillId="0" borderId="15" xfId="0" applyBorder="1"/>
    <xf numFmtId="0" fontId="10" fillId="0" borderId="16" xfId="0" applyFont="1" applyBorder="1"/>
    <xf numFmtId="0" fontId="0" fillId="0" borderId="0" xfId="0" applyAlignment="1">
      <alignment horizontal="center"/>
    </xf>
    <xf numFmtId="0" fontId="8" fillId="0" borderId="6" xfId="0" applyFont="1" applyBorder="1" applyAlignment="1">
      <alignment horizontal="center"/>
    </xf>
    <xf numFmtId="3" fontId="8" fillId="0" borderId="6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0" fontId="0" fillId="0" borderId="2" xfId="0" applyBorder="1" applyAlignment="1">
      <alignment horizontal="left"/>
    </xf>
    <xf numFmtId="3" fontId="0" fillId="0" borderId="19" xfId="0" applyNumberFormat="1" applyBorder="1"/>
    <xf numFmtId="2" fontId="0" fillId="0" borderId="2" xfId="0" applyNumberFormat="1" applyBorder="1" applyAlignment="1">
      <alignment horizontal="center"/>
    </xf>
    <xf numFmtId="2" fontId="0" fillId="0" borderId="19" xfId="0" applyNumberFormat="1" applyBorder="1" applyAlignment="1">
      <alignment horizontal="center"/>
    </xf>
    <xf numFmtId="0" fontId="14" fillId="0" borderId="0" xfId="0" applyFont="1"/>
    <xf numFmtId="2" fontId="8" fillId="0" borderId="12" xfId="0" applyNumberFormat="1" applyFont="1" applyBorder="1"/>
    <xf numFmtId="2" fontId="8" fillId="0" borderId="9" xfId="0" applyNumberFormat="1" applyFont="1" applyBorder="1"/>
    <xf numFmtId="164" fontId="10" fillId="0" borderId="9" xfId="0" applyNumberFormat="1" applyFont="1" applyBorder="1"/>
    <xf numFmtId="0" fontId="10" fillId="0" borderId="2" xfId="0" applyFont="1" applyBorder="1"/>
    <xf numFmtId="164" fontId="10" fillId="0" borderId="0" xfId="0" applyNumberFormat="1" applyFont="1"/>
    <xf numFmtId="0" fontId="8" fillId="0" borderId="4" xfId="0" applyFont="1" applyBorder="1"/>
    <xf numFmtId="164" fontId="5" fillId="0" borderId="18" xfId="0" applyNumberFormat="1" applyFont="1" applyBorder="1" applyAlignment="1">
      <alignment horizontal="center"/>
    </xf>
    <xf numFmtId="164" fontId="5" fillId="0" borderId="17" xfId="0" applyNumberFormat="1" applyFont="1" applyBorder="1" applyAlignment="1">
      <alignment horizontal="center"/>
    </xf>
    <xf numFmtId="164" fontId="5" fillId="0" borderId="23" xfId="0" applyNumberFormat="1" applyFont="1" applyBorder="1" applyAlignment="1">
      <alignment horizontal="center"/>
    </xf>
    <xf numFmtId="164" fontId="5" fillId="0" borderId="18" xfId="0" applyNumberFormat="1" applyFont="1" applyBorder="1"/>
    <xf numFmtId="164" fontId="5" fillId="0" borderId="23" xfId="0" applyNumberFormat="1" applyFont="1" applyBorder="1"/>
    <xf numFmtId="164" fontId="5" fillId="0" borderId="29" xfId="0" applyNumberFormat="1" applyFont="1" applyBorder="1"/>
    <xf numFmtId="164" fontId="5" fillId="0" borderId="17" xfId="0" applyNumberFormat="1" applyFont="1" applyBorder="1"/>
    <xf numFmtId="0" fontId="8" fillId="0" borderId="1" xfId="0" applyFont="1" applyBorder="1" applyAlignment="1">
      <alignment horizontal="center"/>
    </xf>
    <xf numFmtId="164" fontId="5" fillId="0" borderId="30" xfId="0" applyNumberFormat="1" applyFont="1" applyBorder="1"/>
    <xf numFmtId="164" fontId="5" fillId="0" borderId="32" xfId="0" applyNumberFormat="1" applyFont="1" applyBorder="1"/>
    <xf numFmtId="164" fontId="5" fillId="0" borderId="34" xfId="0" applyNumberFormat="1" applyFont="1" applyBorder="1"/>
    <xf numFmtId="164" fontId="5" fillId="0" borderId="35" xfId="0" applyNumberFormat="1" applyFont="1" applyBorder="1"/>
    <xf numFmtId="164" fontId="5" fillId="0" borderId="28" xfId="0" applyNumberFormat="1" applyFont="1" applyBorder="1"/>
    <xf numFmtId="2" fontId="8" fillId="0" borderId="4" xfId="0" applyNumberFormat="1" applyFont="1" applyBorder="1"/>
    <xf numFmtId="2" fontId="0" fillId="0" borderId="12" xfId="0" applyNumberFormat="1" applyBorder="1"/>
    <xf numFmtId="2" fontId="0" fillId="0" borderId="9" xfId="0" applyNumberFormat="1" applyBorder="1"/>
    <xf numFmtId="2" fontId="9" fillId="0" borderId="3" xfId="0" applyNumberFormat="1" applyFont="1" applyBorder="1"/>
    <xf numFmtId="164" fontId="9" fillId="0" borderId="17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14" xfId="0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0" fillId="0" borderId="9" xfId="0" applyBorder="1"/>
    <xf numFmtId="0" fontId="8" fillId="0" borderId="6" xfId="0" applyFont="1" applyBorder="1" applyAlignment="1">
      <alignment horizontal="left"/>
    </xf>
    <xf numFmtId="0" fontId="0" fillId="0" borderId="2" xfId="0" applyBorder="1" applyAlignment="1">
      <alignment horizontal="left" indent="1"/>
    </xf>
    <xf numFmtId="0" fontId="0" fillId="0" borderId="0" xfId="0" applyAlignment="1">
      <alignment horizontal="left" indent="1"/>
    </xf>
    <xf numFmtId="0" fontId="10" fillId="0" borderId="3" xfId="0" applyFont="1" applyBorder="1"/>
    <xf numFmtId="0" fontId="0" fillId="0" borderId="4" xfId="0" applyBorder="1" applyAlignment="1">
      <alignment horizontal="left" indent="1"/>
    </xf>
    <xf numFmtId="0" fontId="0" fillId="0" borderId="12" xfId="0" applyBorder="1" applyAlignment="1">
      <alignment horizontal="left" indent="1"/>
    </xf>
    <xf numFmtId="3" fontId="0" fillId="0" borderId="12" xfId="0" applyNumberFormat="1" applyBorder="1"/>
    <xf numFmtId="3" fontId="0" fillId="0" borderId="13" xfId="0" applyNumberFormat="1" applyBorder="1"/>
    <xf numFmtId="164" fontId="5" fillId="0" borderId="6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/>
    </xf>
    <xf numFmtId="164" fontId="5" fillId="0" borderId="31" xfId="0" applyNumberFormat="1" applyFont="1" applyBorder="1" applyAlignment="1">
      <alignment horizontal="center"/>
    </xf>
    <xf numFmtId="164" fontId="5" fillId="0" borderId="24" xfId="0" applyNumberFormat="1" applyFont="1" applyBorder="1" applyAlignment="1">
      <alignment horizontal="center"/>
    </xf>
    <xf numFmtId="164" fontId="5" fillId="0" borderId="25" xfId="0" applyNumberFormat="1" applyFont="1" applyBorder="1" applyAlignment="1">
      <alignment horizontal="center"/>
    </xf>
    <xf numFmtId="164" fontId="9" fillId="0" borderId="2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2" fontId="9" fillId="0" borderId="10" xfId="0" applyNumberFormat="1" applyFont="1" applyBorder="1"/>
    <xf numFmtId="2" fontId="8" fillId="0" borderId="11" xfId="0" applyNumberFormat="1" applyFont="1" applyBorder="1"/>
    <xf numFmtId="164" fontId="9" fillId="0" borderId="29" xfId="0" applyNumberFormat="1" applyFont="1" applyBorder="1" applyAlignment="1">
      <alignment horizontal="center"/>
    </xf>
    <xf numFmtId="164" fontId="9" fillId="0" borderId="3" xfId="0" applyNumberFormat="1" applyFont="1" applyBorder="1" applyAlignment="1">
      <alignment horizontal="center"/>
    </xf>
    <xf numFmtId="164" fontId="9" fillId="0" borderId="27" xfId="0" applyNumberFormat="1" applyFont="1" applyBorder="1" applyAlignment="1">
      <alignment horizontal="center"/>
    </xf>
    <xf numFmtId="2" fontId="9" fillId="0" borderId="19" xfId="0" applyNumberFormat="1" applyFont="1" applyBorder="1"/>
    <xf numFmtId="2" fontId="8" fillId="0" borderId="20" xfId="0" applyNumberFormat="1" applyFont="1" applyBorder="1"/>
    <xf numFmtId="164" fontId="9" fillId="0" borderId="28" xfId="0" applyNumberFormat="1" applyFont="1" applyBorder="1" applyAlignment="1">
      <alignment horizontal="center"/>
    </xf>
    <xf numFmtId="2" fontId="8" fillId="0" borderId="22" xfId="0" applyNumberFormat="1" applyFont="1" applyBorder="1"/>
    <xf numFmtId="2" fontId="8" fillId="0" borderId="21" xfId="0" applyNumberFormat="1" applyFont="1" applyBorder="1"/>
    <xf numFmtId="164" fontId="5" fillId="0" borderId="3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/>
    </xf>
    <xf numFmtId="0" fontId="0" fillId="0" borderId="20" xfId="0" applyBorder="1"/>
    <xf numFmtId="0" fontId="6" fillId="0" borderId="0" xfId="0" applyFont="1"/>
    <xf numFmtId="164" fontId="5" fillId="0" borderId="1" xfId="0" applyNumberFormat="1" applyFont="1" applyBorder="1"/>
    <xf numFmtId="164" fontId="0" fillId="0" borderId="42" xfId="0" applyNumberFormat="1" applyBorder="1"/>
    <xf numFmtId="0" fontId="0" fillId="0" borderId="45" xfId="0" applyBorder="1"/>
    <xf numFmtId="3" fontId="6" fillId="0" borderId="0" xfId="0" applyNumberFormat="1" applyFont="1"/>
    <xf numFmtId="0" fontId="0" fillId="0" borderId="43" xfId="0" applyBorder="1"/>
    <xf numFmtId="6" fontId="8" fillId="0" borderId="0" xfId="0" applyNumberFormat="1" applyFont="1" applyAlignment="1">
      <alignment horizontal="right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19" xfId="0" applyBorder="1"/>
    <xf numFmtId="3" fontId="0" fillId="0" borderId="20" xfId="0" applyNumberFormat="1" applyBorder="1"/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right"/>
    </xf>
    <xf numFmtId="3" fontId="0" fillId="0" borderId="32" xfId="0" applyNumberFormat="1" applyBorder="1"/>
    <xf numFmtId="0" fontId="0" fillId="0" borderId="36" xfId="0" applyBorder="1"/>
    <xf numFmtId="3" fontId="0" fillId="0" borderId="34" xfId="0" applyNumberFormat="1" applyBorder="1"/>
    <xf numFmtId="0" fontId="0" fillId="0" borderId="34" xfId="0" applyBorder="1"/>
    <xf numFmtId="3" fontId="0" fillId="0" borderId="0" xfId="0" applyNumberFormat="1"/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/>
    <xf numFmtId="4" fontId="0" fillId="0" borderId="19" xfId="0" applyNumberFormat="1" applyBorder="1"/>
    <xf numFmtId="4" fontId="0" fillId="0" borderId="2" xfId="0" applyNumberFormat="1" applyBorder="1"/>
    <xf numFmtId="4" fontId="0" fillId="0" borderId="3" xfId="0" applyNumberFormat="1" applyBorder="1"/>
    <xf numFmtId="0" fontId="9" fillId="2" borderId="38" xfId="0" applyFont="1" applyFill="1" applyBorder="1" applyAlignment="1">
      <alignment horizontal="center" vertical="center"/>
    </xf>
    <xf numFmtId="0" fontId="9" fillId="2" borderId="51" xfId="0" applyFont="1" applyFill="1" applyBorder="1" applyAlignment="1">
      <alignment horizontal="center"/>
    </xf>
    <xf numFmtId="0" fontId="9" fillId="2" borderId="52" xfId="0" applyFont="1" applyFill="1" applyBorder="1" applyAlignment="1">
      <alignment horizontal="center" vertical="center"/>
    </xf>
    <xf numFmtId="0" fontId="13" fillId="2" borderId="60" xfId="0" applyFont="1" applyFill="1" applyBorder="1" applyAlignment="1">
      <alignment horizontal="center"/>
    </xf>
    <xf numFmtId="0" fontId="9" fillId="2" borderId="61" xfId="0" applyFont="1" applyFill="1" applyBorder="1" applyAlignment="1">
      <alignment horizontal="center"/>
    </xf>
    <xf numFmtId="0" fontId="9" fillId="2" borderId="62" xfId="0" applyFont="1" applyFill="1" applyBorder="1" applyAlignment="1">
      <alignment horizontal="center"/>
    </xf>
    <xf numFmtId="0" fontId="9" fillId="2" borderId="66" xfId="0" applyFont="1" applyFill="1" applyBorder="1" applyAlignment="1">
      <alignment horizontal="center"/>
    </xf>
    <xf numFmtId="0" fontId="9" fillId="2" borderId="39" xfId="0" applyFont="1" applyFill="1" applyBorder="1" applyAlignment="1">
      <alignment horizontal="center"/>
    </xf>
    <xf numFmtId="0" fontId="9" fillId="2" borderId="72" xfId="0" applyFont="1" applyFill="1" applyBorder="1" applyAlignment="1">
      <alignment horizontal="center"/>
    </xf>
    <xf numFmtId="0" fontId="9" fillId="2" borderId="75" xfId="0" applyFont="1" applyFill="1" applyBorder="1" applyAlignment="1">
      <alignment horizontal="center"/>
    </xf>
    <xf numFmtId="0" fontId="9" fillId="2" borderId="76" xfId="0" applyFont="1" applyFill="1" applyBorder="1" applyAlignment="1">
      <alignment horizontal="center"/>
    </xf>
    <xf numFmtId="0" fontId="9" fillId="2" borderId="79" xfId="0" applyFont="1" applyFill="1" applyBorder="1" applyAlignment="1">
      <alignment horizontal="center"/>
    </xf>
    <xf numFmtId="0" fontId="9" fillId="2" borderId="80" xfId="0" applyFont="1" applyFill="1" applyBorder="1" applyAlignment="1">
      <alignment horizontal="center"/>
    </xf>
    <xf numFmtId="3" fontId="0" fillId="0" borderId="24" xfId="0" applyNumberFormat="1" applyBorder="1"/>
    <xf numFmtId="3" fontId="10" fillId="0" borderId="24" xfId="0" applyNumberFormat="1" applyFont="1" applyBorder="1"/>
    <xf numFmtId="3" fontId="0" fillId="0" borderId="27" xfId="0" applyNumberFormat="1" applyBorder="1"/>
    <xf numFmtId="2" fontId="0" fillId="0" borderId="24" xfId="0" applyNumberFormat="1" applyBorder="1" applyAlignment="1">
      <alignment horizontal="center"/>
    </xf>
    <xf numFmtId="0" fontId="9" fillId="2" borderId="82" xfId="0" applyFont="1" applyFill="1" applyBorder="1" applyAlignment="1">
      <alignment horizontal="center"/>
    </xf>
    <xf numFmtId="3" fontId="8" fillId="0" borderId="31" xfId="0" applyNumberFormat="1" applyFont="1" applyBorder="1"/>
    <xf numFmtId="2" fontId="8" fillId="0" borderId="31" xfId="0" applyNumberFormat="1" applyFont="1" applyBorder="1"/>
    <xf numFmtId="3" fontId="0" fillId="0" borderId="33" xfId="0" applyNumberFormat="1" applyBorder="1"/>
    <xf numFmtId="3" fontId="8" fillId="0" borderId="31" xfId="0" applyNumberFormat="1" applyFon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0" fillId="0" borderId="33" xfId="0" applyNumberFormat="1" applyBorder="1"/>
    <xf numFmtId="2" fontId="0" fillId="0" borderId="24" xfId="0" applyNumberFormat="1" applyBorder="1"/>
    <xf numFmtId="3" fontId="0" fillId="0" borderId="47" xfId="0" applyNumberFormat="1" applyBorder="1"/>
    <xf numFmtId="3" fontId="0" fillId="0" borderId="48" xfId="0" applyNumberFormat="1" applyBorder="1"/>
    <xf numFmtId="3" fontId="0" fillId="0" borderId="49" xfId="0" applyNumberFormat="1" applyBorder="1"/>
    <xf numFmtId="4" fontId="0" fillId="0" borderId="47" xfId="0" applyNumberFormat="1" applyBorder="1"/>
    <xf numFmtId="4" fontId="0" fillId="0" borderId="48" xfId="0" applyNumberFormat="1" applyBorder="1"/>
    <xf numFmtId="4" fontId="0" fillId="0" borderId="49" xfId="0" applyNumberFormat="1" applyBorder="1"/>
    <xf numFmtId="0" fontId="9" fillId="2" borderId="58" xfId="0" applyFont="1" applyFill="1" applyBorder="1" applyAlignment="1">
      <alignment horizontal="center"/>
    </xf>
    <xf numFmtId="0" fontId="9" fillId="2" borderId="83" xfId="0" applyFont="1" applyFill="1" applyBorder="1" applyAlignment="1">
      <alignment horizontal="center"/>
    </xf>
    <xf numFmtId="0" fontId="8" fillId="0" borderId="2" xfId="0" applyFont="1" applyBorder="1"/>
    <xf numFmtId="3" fontId="8" fillId="0" borderId="7" xfId="0" applyNumberFormat="1" applyFont="1" applyBorder="1"/>
    <xf numFmtId="3" fontId="8" fillId="0" borderId="35" xfId="0" applyNumberFormat="1" applyFont="1" applyBorder="1"/>
    <xf numFmtId="164" fontId="5" fillId="0" borderId="8" xfId="0" applyNumberFormat="1" applyFont="1" applyBorder="1"/>
    <xf numFmtId="164" fontId="5" fillId="0" borderId="14" xfId="0" applyNumberFormat="1" applyFont="1" applyBorder="1"/>
    <xf numFmtId="0" fontId="9" fillId="2" borderId="5" xfId="0" applyFont="1" applyFill="1" applyBorder="1" applyAlignment="1">
      <alignment horizontal="center"/>
    </xf>
    <xf numFmtId="3" fontId="0" fillId="0" borderId="6" xfId="0" applyNumberFormat="1" applyBorder="1"/>
    <xf numFmtId="3" fontId="0" fillId="0" borderId="84" xfId="0" applyNumberFormat="1" applyBorder="1"/>
    <xf numFmtId="3" fontId="0" fillId="0" borderId="7" xfId="0" applyNumberFormat="1" applyBorder="1"/>
    <xf numFmtId="0" fontId="0" fillId="0" borderId="7" xfId="0" applyBorder="1" applyAlignment="1">
      <alignment horizontal="center"/>
    </xf>
    <xf numFmtId="0" fontId="0" fillId="0" borderId="18" xfId="0" applyBorder="1"/>
    <xf numFmtId="4" fontId="0" fillId="0" borderId="6" xfId="0" applyNumberFormat="1" applyBorder="1"/>
    <xf numFmtId="4" fontId="0" fillId="0" borderId="84" xfId="0" applyNumberFormat="1" applyBorder="1"/>
    <xf numFmtId="0" fontId="9" fillId="2" borderId="66" xfId="0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9" fillId="2" borderId="4" xfId="0" applyFont="1" applyFill="1" applyBorder="1" applyAlignment="1">
      <alignment horizontal="center"/>
    </xf>
    <xf numFmtId="0" fontId="10" fillId="0" borderId="20" xfId="0" applyFont="1" applyBorder="1"/>
    <xf numFmtId="0" fontId="10" fillId="0" borderId="14" xfId="0" applyFont="1" applyBorder="1"/>
    <xf numFmtId="0" fontId="14" fillId="0" borderId="19" xfId="0" applyFont="1" applyBorder="1"/>
    <xf numFmtId="3" fontId="10" fillId="0" borderId="19" xfId="0" applyNumberFormat="1" applyFont="1" applyBorder="1"/>
    <xf numFmtId="3" fontId="10" fillId="0" borderId="33" xfId="0" applyNumberFormat="1" applyFont="1" applyBorder="1"/>
    <xf numFmtId="164" fontId="17" fillId="0" borderId="18" xfId="0" applyNumberFormat="1" applyFont="1" applyBorder="1"/>
    <xf numFmtId="0" fontId="10" fillId="0" borderId="1" xfId="0" applyFont="1" applyBorder="1"/>
    <xf numFmtId="0" fontId="10" fillId="0" borderId="4" xfId="0" applyFont="1" applyBorder="1"/>
    <xf numFmtId="0" fontId="10" fillId="0" borderId="5" xfId="0" applyFont="1" applyBorder="1"/>
    <xf numFmtId="164" fontId="17" fillId="0" borderId="17" xfId="0" applyNumberFormat="1" applyFont="1" applyBorder="1"/>
    <xf numFmtId="2" fontId="5" fillId="0" borderId="3" xfId="0" applyNumberFormat="1" applyFont="1" applyBorder="1" applyAlignment="1">
      <alignment horizontal="center"/>
    </xf>
    <xf numFmtId="2" fontId="5" fillId="0" borderId="27" xfId="0" applyNumberFormat="1" applyFont="1" applyBorder="1" applyAlignment="1">
      <alignment horizontal="center"/>
    </xf>
    <xf numFmtId="2" fontId="17" fillId="0" borderId="2" xfId="0" applyNumberFormat="1" applyFont="1" applyBorder="1" applyAlignment="1">
      <alignment horizontal="center"/>
    </xf>
    <xf numFmtId="2" fontId="17" fillId="0" borderId="24" xfId="0" applyNumberFormat="1" applyFont="1" applyBorder="1" applyAlignment="1">
      <alignment horizontal="center"/>
    </xf>
    <xf numFmtId="2" fontId="5" fillId="0" borderId="6" xfId="0" applyNumberFormat="1" applyFont="1" applyBorder="1" applyAlignment="1">
      <alignment horizontal="center"/>
    </xf>
    <xf numFmtId="2" fontId="5" fillId="0" borderId="31" xfId="0" applyNumberFormat="1" applyFont="1" applyBorder="1" applyAlignment="1">
      <alignment horizontal="center"/>
    </xf>
    <xf numFmtId="2" fontId="17" fillId="0" borderId="3" xfId="0" applyNumberFormat="1" applyFont="1" applyBorder="1" applyAlignment="1">
      <alignment horizontal="center"/>
    </xf>
    <xf numFmtId="2" fontId="17" fillId="0" borderId="27" xfId="0" applyNumberFormat="1" applyFont="1" applyBorder="1" applyAlignment="1">
      <alignment horizontal="center"/>
    </xf>
    <xf numFmtId="2" fontId="0" fillId="0" borderId="0" xfId="0" applyNumberFormat="1" applyAlignment="1">
      <alignment horizontal="center"/>
    </xf>
    <xf numFmtId="3" fontId="0" fillId="0" borderId="36" xfId="0" applyNumberFormat="1" applyBorder="1"/>
    <xf numFmtId="4" fontId="0" fillId="0" borderId="32" xfId="0" applyNumberFormat="1" applyBorder="1"/>
    <xf numFmtId="4" fontId="0" fillId="0" borderId="34" xfId="0" applyNumberFormat="1" applyBorder="1"/>
    <xf numFmtId="4" fontId="0" fillId="0" borderId="35" xfId="0" applyNumberFormat="1" applyBorder="1"/>
    <xf numFmtId="4" fontId="0" fillId="0" borderId="36" xfId="0" applyNumberFormat="1" applyBorder="1"/>
    <xf numFmtId="0" fontId="5" fillId="0" borderId="6" xfId="0" applyFont="1" applyBorder="1" applyAlignment="1">
      <alignment horizontal="center"/>
    </xf>
    <xf numFmtId="3" fontId="0" fillId="0" borderId="88" xfId="0" applyNumberFormat="1" applyBorder="1"/>
    <xf numFmtId="3" fontId="0" fillId="0" borderId="89" xfId="0" applyNumberFormat="1" applyBorder="1"/>
    <xf numFmtId="3" fontId="0" fillId="0" borderId="90" xfId="0" applyNumberFormat="1" applyBorder="1"/>
    <xf numFmtId="0" fontId="8" fillId="0" borderId="0" xfId="0" applyFont="1" applyAlignment="1">
      <alignment horizontal="right"/>
    </xf>
    <xf numFmtId="164" fontId="17" fillId="0" borderId="28" xfId="0" applyNumberFormat="1" applyFont="1" applyBorder="1"/>
    <xf numFmtId="164" fontId="17" fillId="0" borderId="14" xfId="0" applyNumberFormat="1" applyFont="1" applyBorder="1"/>
    <xf numFmtId="164" fontId="17" fillId="0" borderId="5" xfId="0" applyNumberFormat="1" applyFont="1" applyBorder="1"/>
    <xf numFmtId="164" fontId="17" fillId="0" borderId="1" xfId="0" applyNumberFormat="1" applyFont="1" applyBorder="1"/>
    <xf numFmtId="3" fontId="0" fillId="0" borderId="25" xfId="0" applyNumberFormat="1" applyBorder="1"/>
    <xf numFmtId="3" fontId="10" fillId="0" borderId="15" xfId="0" applyNumberFormat="1" applyFont="1" applyBorder="1"/>
    <xf numFmtId="3" fontId="10" fillId="0" borderId="81" xfId="0" applyNumberFormat="1" applyFont="1" applyBorder="1"/>
    <xf numFmtId="3" fontId="8" fillId="0" borderId="3" xfId="0" applyNumberFormat="1" applyFont="1" applyBorder="1"/>
    <xf numFmtId="164" fontId="10" fillId="4" borderId="2" xfId="0" applyNumberFormat="1" applyFont="1" applyFill="1" applyBorder="1"/>
    <xf numFmtId="164" fontId="10" fillId="4" borderId="24" xfId="0" applyNumberFormat="1" applyFont="1" applyFill="1" applyBorder="1"/>
    <xf numFmtId="164" fontId="10" fillId="4" borderId="12" xfId="0" applyNumberFormat="1" applyFont="1" applyFill="1" applyBorder="1"/>
    <xf numFmtId="164" fontId="10" fillId="4" borderId="25" xfId="0" applyNumberFormat="1" applyFont="1" applyFill="1" applyBorder="1"/>
    <xf numFmtId="164" fontId="10" fillId="4" borderId="15" xfId="0" applyNumberFormat="1" applyFont="1" applyFill="1" applyBorder="1"/>
    <xf numFmtId="164" fontId="10" fillId="4" borderId="81" xfId="0" applyNumberFormat="1" applyFont="1" applyFill="1" applyBorder="1"/>
    <xf numFmtId="164" fontId="10" fillId="4" borderId="3" xfId="0" applyNumberFormat="1" applyFont="1" applyFill="1" applyBorder="1"/>
    <xf numFmtId="164" fontId="10" fillId="4" borderId="27" xfId="0" applyNumberFormat="1" applyFont="1" applyFill="1" applyBorder="1"/>
    <xf numFmtId="164" fontId="14" fillId="4" borderId="3" xfId="0" applyNumberFormat="1" applyFont="1" applyFill="1" applyBorder="1"/>
    <xf numFmtId="164" fontId="14" fillId="4" borderId="27" xfId="0" applyNumberFormat="1" applyFont="1" applyFill="1" applyBorder="1"/>
    <xf numFmtId="3" fontId="10" fillId="0" borderId="12" xfId="0" applyNumberFormat="1" applyFont="1" applyBorder="1"/>
    <xf numFmtId="3" fontId="10" fillId="0" borderId="25" xfId="0" applyNumberFormat="1" applyFont="1" applyBorder="1"/>
    <xf numFmtId="3" fontId="8" fillId="0" borderId="27" xfId="0" applyNumberFormat="1" applyFont="1" applyBorder="1"/>
    <xf numFmtId="164" fontId="18" fillId="4" borderId="2" xfId="0" applyNumberFormat="1" applyFont="1" applyFill="1" applyBorder="1"/>
    <xf numFmtId="164" fontId="18" fillId="4" borderId="24" xfId="0" applyNumberFormat="1" applyFont="1" applyFill="1" applyBorder="1"/>
    <xf numFmtId="164" fontId="18" fillId="4" borderId="12" xfId="0" applyNumberFormat="1" applyFont="1" applyFill="1" applyBorder="1"/>
    <xf numFmtId="164" fontId="18" fillId="4" borderId="25" xfId="0" applyNumberFormat="1" applyFont="1" applyFill="1" applyBorder="1"/>
    <xf numFmtId="164" fontId="18" fillId="4" borderId="15" xfId="0" applyNumberFormat="1" applyFont="1" applyFill="1" applyBorder="1"/>
    <xf numFmtId="164" fontId="18" fillId="4" borderId="81" xfId="0" applyNumberFormat="1" applyFont="1" applyFill="1" applyBorder="1"/>
    <xf numFmtId="164" fontId="18" fillId="4" borderId="3" xfId="0" applyNumberFormat="1" applyFont="1" applyFill="1" applyBorder="1"/>
    <xf numFmtId="164" fontId="18" fillId="4" borderId="27" xfId="0" applyNumberFormat="1" applyFont="1" applyFill="1" applyBorder="1"/>
    <xf numFmtId="164" fontId="19" fillId="4" borderId="3" xfId="0" applyNumberFormat="1" applyFont="1" applyFill="1" applyBorder="1"/>
    <xf numFmtId="164" fontId="19" fillId="4" borderId="27" xfId="0" applyNumberFormat="1" applyFont="1" applyFill="1" applyBorder="1"/>
    <xf numFmtId="2" fontId="0" fillId="0" borderId="25" xfId="0" applyNumberFormat="1" applyBorder="1" applyAlignment="1">
      <alignment horizontal="center"/>
    </xf>
    <xf numFmtId="2" fontId="0" fillId="0" borderId="10" xfId="0" applyNumberFormat="1" applyBorder="1"/>
    <xf numFmtId="2" fontId="0" fillId="0" borderId="26" xfId="0" applyNumberFormat="1" applyBorder="1" applyAlignment="1">
      <alignment horizontal="center"/>
    </xf>
    <xf numFmtId="2" fontId="0" fillId="0" borderId="3" xfId="0" applyNumberFormat="1" applyBorder="1"/>
    <xf numFmtId="2" fontId="0" fillId="0" borderId="27" xfId="0" applyNumberFormat="1" applyBorder="1" applyAlignment="1">
      <alignment horizontal="center"/>
    </xf>
    <xf numFmtId="2" fontId="8" fillId="0" borderId="27" xfId="0" applyNumberFormat="1" applyFont="1" applyBorder="1" applyAlignment="1">
      <alignment horizontal="center"/>
    </xf>
    <xf numFmtId="164" fontId="14" fillId="4" borderId="7" xfId="0" applyNumberFormat="1" applyFont="1" applyFill="1" applyBorder="1"/>
    <xf numFmtId="164" fontId="14" fillId="4" borderId="31" xfId="0" applyNumberFormat="1" applyFont="1" applyFill="1" applyBorder="1"/>
    <xf numFmtId="164" fontId="10" fillId="4" borderId="19" xfId="0" applyNumberFormat="1" applyFont="1" applyFill="1" applyBorder="1"/>
    <xf numFmtId="164" fontId="10" fillId="4" borderId="33" xfId="0" applyNumberFormat="1" applyFont="1" applyFill="1" applyBorder="1"/>
    <xf numFmtId="164" fontId="10" fillId="4" borderId="0" xfId="0" applyNumberFormat="1" applyFont="1" applyFill="1"/>
    <xf numFmtId="164" fontId="18" fillId="4" borderId="0" xfId="0" applyNumberFormat="1" applyFont="1" applyFill="1"/>
    <xf numFmtId="164" fontId="10" fillId="4" borderId="4" xfId="0" applyNumberFormat="1" applyFont="1" applyFill="1" applyBorder="1"/>
    <xf numFmtId="164" fontId="10" fillId="4" borderId="20" xfId="0" applyNumberFormat="1" applyFont="1" applyFill="1" applyBorder="1"/>
    <xf numFmtId="164" fontId="14" fillId="4" borderId="6" xfId="0" applyNumberFormat="1" applyFont="1" applyFill="1" applyBorder="1" applyAlignment="1">
      <alignment horizontal="center"/>
    </xf>
    <xf numFmtId="164" fontId="14" fillId="4" borderId="31" xfId="0" applyNumberFormat="1" applyFont="1" applyFill="1" applyBorder="1" applyAlignment="1">
      <alignment horizontal="center"/>
    </xf>
    <xf numFmtId="9" fontId="14" fillId="4" borderId="7" xfId="0" applyNumberFormat="1" applyFont="1" applyFill="1" applyBorder="1"/>
    <xf numFmtId="9" fontId="14" fillId="4" borderId="31" xfId="0" applyNumberFormat="1" applyFont="1" applyFill="1" applyBorder="1"/>
    <xf numFmtId="164" fontId="14" fillId="4" borderId="6" xfId="0" applyNumberFormat="1" applyFont="1" applyFill="1" applyBorder="1"/>
    <xf numFmtId="164" fontId="18" fillId="4" borderId="33" xfId="0" applyNumberFormat="1" applyFont="1" applyFill="1" applyBorder="1"/>
    <xf numFmtId="164" fontId="19" fillId="4" borderId="7" xfId="0" applyNumberFormat="1" applyFont="1" applyFill="1" applyBorder="1"/>
    <xf numFmtId="164" fontId="19" fillId="4" borderId="31" xfId="0" applyNumberFormat="1" applyFont="1" applyFill="1" applyBorder="1"/>
    <xf numFmtId="6" fontId="9" fillId="2" borderId="5" xfId="0" applyNumberFormat="1" applyFont="1" applyFill="1" applyBorder="1" applyAlignment="1">
      <alignment horizontal="center"/>
    </xf>
    <xf numFmtId="6" fontId="9" fillId="2" borderId="61" xfId="0" applyNumberFormat="1" applyFont="1" applyFill="1" applyBorder="1" applyAlignment="1">
      <alignment horizontal="center"/>
    </xf>
    <xf numFmtId="164" fontId="10" fillId="4" borderId="32" xfId="0" applyNumberFormat="1" applyFont="1" applyFill="1" applyBorder="1"/>
    <xf numFmtId="164" fontId="10" fillId="4" borderId="34" xfId="0" applyNumberFormat="1" applyFont="1" applyFill="1" applyBorder="1"/>
    <xf numFmtId="164" fontId="10" fillId="4" borderId="36" xfId="0" applyNumberFormat="1" applyFont="1" applyFill="1" applyBorder="1"/>
    <xf numFmtId="0" fontId="9" fillId="2" borderId="92" xfId="0" applyFont="1" applyFill="1" applyBorder="1" applyAlignment="1">
      <alignment horizontal="center" vertical="center"/>
    </xf>
    <xf numFmtId="0" fontId="9" fillId="2" borderId="93" xfId="0" applyFont="1" applyFill="1" applyBorder="1" applyAlignment="1">
      <alignment horizontal="center"/>
    </xf>
    <xf numFmtId="0" fontId="9" fillId="2" borderId="94" xfId="0" applyFont="1" applyFill="1" applyBorder="1" applyAlignment="1">
      <alignment horizontal="center"/>
    </xf>
    <xf numFmtId="0" fontId="7" fillId="0" borderId="0" xfId="1" applyFill="1"/>
    <xf numFmtId="6" fontId="9" fillId="2" borderId="62" xfId="0" applyNumberFormat="1" applyFont="1" applyFill="1" applyBorder="1" applyAlignment="1">
      <alignment horizontal="center"/>
    </xf>
    <xf numFmtId="164" fontId="14" fillId="4" borderId="35" xfId="0" applyNumberFormat="1" applyFont="1" applyFill="1" applyBorder="1"/>
    <xf numFmtId="0" fontId="17" fillId="0" borderId="0" xfId="0" applyFont="1"/>
    <xf numFmtId="0" fontId="9" fillId="2" borderId="59" xfId="0" applyFont="1" applyFill="1" applyBorder="1" applyAlignment="1">
      <alignment horizontal="center"/>
    </xf>
    <xf numFmtId="165" fontId="0" fillId="0" borderId="0" xfId="0" applyNumberFormat="1"/>
    <xf numFmtId="0" fontId="9" fillId="0" borderId="52" xfId="0" applyFont="1" applyBorder="1" applyAlignment="1">
      <alignment vertical="center"/>
    </xf>
    <xf numFmtId="3" fontId="0" fillId="0" borderId="86" xfId="0" applyNumberFormat="1" applyBorder="1"/>
    <xf numFmtId="164" fontId="0" fillId="0" borderId="34" xfId="0" applyNumberFormat="1" applyBorder="1"/>
    <xf numFmtId="164" fontId="5" fillId="0" borderId="48" xfId="0" applyNumberFormat="1" applyFont="1" applyBorder="1"/>
    <xf numFmtId="164" fontId="5" fillId="0" borderId="85" xfId="0" applyNumberFormat="1" applyFont="1" applyBorder="1"/>
    <xf numFmtId="164" fontId="5" fillId="0" borderId="24" xfId="0" applyNumberFormat="1" applyFont="1" applyBorder="1"/>
    <xf numFmtId="164" fontId="5" fillId="0" borderId="49" xfId="0" applyNumberFormat="1" applyFont="1" applyBorder="1"/>
    <xf numFmtId="164" fontId="5" fillId="0" borderId="87" xfId="0" applyNumberFormat="1" applyFont="1" applyBorder="1"/>
    <xf numFmtId="164" fontId="5" fillId="0" borderId="27" xfId="0" applyNumberFormat="1" applyFont="1" applyBorder="1"/>
    <xf numFmtId="3" fontId="0" fillId="0" borderId="85" xfId="0" applyNumberFormat="1" applyBorder="1"/>
    <xf numFmtId="164" fontId="0" fillId="0" borderId="43" xfId="0" applyNumberFormat="1" applyBorder="1"/>
    <xf numFmtId="164" fontId="0" fillId="0" borderId="44" xfId="0" applyNumberFormat="1" applyBorder="1"/>
    <xf numFmtId="164" fontId="0" fillId="0" borderId="46" xfId="0" applyNumberFormat="1" applyBorder="1"/>
    <xf numFmtId="0" fontId="6" fillId="0" borderId="0" xfId="0" applyFont="1" applyAlignment="1">
      <alignment horizontal="center"/>
    </xf>
    <xf numFmtId="164" fontId="5" fillId="0" borderId="0" xfId="0" applyNumberFormat="1" applyFont="1"/>
    <xf numFmtId="164" fontId="5" fillId="0" borderId="4" xfId="0" applyNumberFormat="1" applyFont="1" applyBorder="1"/>
    <xf numFmtId="6" fontId="8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3" fillId="0" borderId="0" xfId="0" applyFont="1"/>
    <xf numFmtId="0" fontId="9" fillId="0" borderId="7" xfId="0" applyFont="1" applyBorder="1" applyAlignment="1">
      <alignment horizontal="center"/>
    </xf>
    <xf numFmtId="0" fontId="13" fillId="0" borderId="7" xfId="0" applyFont="1" applyBorder="1"/>
    <xf numFmtId="0" fontId="9" fillId="0" borderId="88" xfId="0" applyFont="1" applyBorder="1" applyAlignment="1">
      <alignment horizontal="center"/>
    </xf>
    <xf numFmtId="166" fontId="0" fillId="0" borderId="0" xfId="0" applyNumberFormat="1"/>
    <xf numFmtId="0" fontId="9" fillId="2" borderId="38" xfId="0" applyFont="1" applyFill="1" applyBorder="1" applyAlignment="1">
      <alignment horizontal="center" vertical="center" wrapText="1"/>
    </xf>
    <xf numFmtId="0" fontId="9" fillId="2" borderId="97" xfId="0" applyFont="1" applyFill="1" applyBorder="1" applyAlignment="1">
      <alignment horizontal="center" wrapText="1"/>
    </xf>
    <xf numFmtId="164" fontId="5" fillId="0" borderId="87" xfId="0" applyNumberFormat="1" applyFont="1" applyBorder="1" applyAlignment="1">
      <alignment horizontal="center"/>
    </xf>
    <xf numFmtId="0" fontId="9" fillId="2" borderId="38" xfId="0" applyFont="1" applyFill="1" applyBorder="1" applyAlignment="1">
      <alignment horizontal="center" wrapText="1"/>
    </xf>
    <xf numFmtId="0" fontId="6" fillId="0" borderId="24" xfId="0" applyFont="1" applyBorder="1"/>
    <xf numFmtId="3" fontId="0" fillId="0" borderId="31" xfId="0" applyNumberFormat="1" applyBorder="1"/>
    <xf numFmtId="4" fontId="0" fillId="0" borderId="24" xfId="0" applyNumberFormat="1" applyBorder="1"/>
    <xf numFmtId="3" fontId="0" fillId="0" borderId="98" xfId="0" applyNumberFormat="1" applyBorder="1"/>
    <xf numFmtId="3" fontId="0" fillId="0" borderId="35" xfId="0" applyNumberFormat="1" applyBorder="1"/>
    <xf numFmtId="3" fontId="0" fillId="0" borderId="35" xfId="0" applyNumberFormat="1" applyBorder="1" applyProtection="1">
      <protection locked="0"/>
    </xf>
    <xf numFmtId="0" fontId="0" fillId="0" borderId="47" xfId="0" applyBorder="1"/>
    <xf numFmtId="0" fontId="0" fillId="0" borderId="48" xfId="0" applyBorder="1"/>
    <xf numFmtId="4" fontId="0" fillId="0" borderId="33" xfId="0" applyNumberFormat="1" applyBorder="1"/>
    <xf numFmtId="0" fontId="15" fillId="0" borderId="0" xfId="0" applyFont="1" applyAlignment="1">
      <alignment horizontal="center"/>
    </xf>
    <xf numFmtId="0" fontId="9" fillId="2" borderId="57" xfId="0" applyFont="1" applyFill="1" applyBorder="1" applyAlignment="1">
      <alignment horizontal="center" vertical="center" wrapText="1"/>
    </xf>
    <xf numFmtId="0" fontId="9" fillId="2" borderId="50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56" xfId="0" applyFont="1" applyFill="1" applyBorder="1" applyAlignment="1">
      <alignment horizontal="center" vertical="center" wrapText="1"/>
    </xf>
    <xf numFmtId="0" fontId="9" fillId="2" borderId="58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3" xfId="0" applyFont="1" applyFill="1" applyBorder="1" applyAlignment="1">
      <alignment horizontal="center" vertical="center" wrapText="1"/>
    </xf>
    <xf numFmtId="0" fontId="9" fillId="2" borderId="55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95" xfId="0" applyFont="1" applyFill="1" applyBorder="1" applyAlignment="1">
      <alignment horizontal="center" vertical="center" wrapText="1"/>
    </xf>
    <xf numFmtId="0" fontId="9" fillId="2" borderId="83" xfId="0" applyFont="1" applyFill="1" applyBorder="1" applyAlignment="1">
      <alignment horizontal="center" vertical="center" wrapText="1"/>
    </xf>
    <xf numFmtId="0" fontId="9" fillId="2" borderId="53" xfId="0" applyFont="1" applyFill="1" applyBorder="1" applyAlignment="1">
      <alignment horizontal="center" vertical="center"/>
    </xf>
    <xf numFmtId="0" fontId="9" fillId="2" borderId="96" xfId="0" applyFont="1" applyFill="1" applyBorder="1" applyAlignment="1">
      <alignment horizontal="center" vertical="center"/>
    </xf>
    <xf numFmtId="0" fontId="9" fillId="2" borderId="74" xfId="0" applyFont="1" applyFill="1" applyBorder="1" applyAlignment="1">
      <alignment horizontal="center" vertical="center" wrapText="1"/>
    </xf>
    <xf numFmtId="0" fontId="9" fillId="2" borderId="82" xfId="0" applyFont="1" applyFill="1" applyBorder="1" applyAlignment="1">
      <alignment horizontal="center" vertical="center" wrapText="1"/>
    </xf>
    <xf numFmtId="0" fontId="9" fillId="2" borderId="73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9" fillId="2" borderId="54" xfId="0" applyFont="1" applyFill="1" applyBorder="1" applyAlignment="1">
      <alignment horizontal="center"/>
    </xf>
    <xf numFmtId="0" fontId="16" fillId="2" borderId="65" xfId="0" applyFont="1" applyFill="1" applyBorder="1" applyAlignment="1">
      <alignment horizontal="center" vertical="center" wrapText="1"/>
    </xf>
    <xf numFmtId="0" fontId="16" fillId="2" borderId="38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53" xfId="0" applyFont="1" applyFill="1" applyBorder="1" applyAlignment="1">
      <alignment horizontal="center"/>
    </xf>
    <xf numFmtId="0" fontId="9" fillId="3" borderId="40" xfId="0" applyFont="1" applyFill="1" applyBorder="1" applyAlignment="1">
      <alignment horizontal="center" vertical="center"/>
    </xf>
    <xf numFmtId="0" fontId="9" fillId="3" borderId="41" xfId="0" applyFont="1" applyFill="1" applyBorder="1" applyAlignment="1">
      <alignment horizontal="center" vertical="center"/>
    </xf>
    <xf numFmtId="0" fontId="16" fillId="2" borderId="60" xfId="0" applyFont="1" applyFill="1" applyBorder="1" applyAlignment="1">
      <alignment horizontal="center" vertical="center" wrapText="1"/>
    </xf>
    <xf numFmtId="0" fontId="16" fillId="2" borderId="62" xfId="0" applyFont="1" applyFill="1" applyBorder="1" applyAlignment="1">
      <alignment horizontal="center" vertical="center" wrapText="1"/>
    </xf>
    <xf numFmtId="0" fontId="16" fillId="2" borderId="51" xfId="0" applyFont="1" applyFill="1" applyBorder="1" applyAlignment="1">
      <alignment horizontal="center" vertical="center" wrapText="1"/>
    </xf>
    <xf numFmtId="0" fontId="16" fillId="2" borderId="52" xfId="0" applyFont="1" applyFill="1" applyBorder="1" applyAlignment="1">
      <alignment horizontal="center" vertical="center" wrapText="1"/>
    </xf>
    <xf numFmtId="0" fontId="9" fillId="2" borderId="63" xfId="0" applyFont="1" applyFill="1" applyBorder="1" applyAlignment="1">
      <alignment horizontal="center"/>
    </xf>
    <xf numFmtId="0" fontId="9" fillId="2" borderId="64" xfId="0" applyFont="1" applyFill="1" applyBorder="1" applyAlignment="1">
      <alignment horizontal="center"/>
    </xf>
    <xf numFmtId="0" fontId="9" fillId="2" borderId="19" xfId="0" applyFont="1" applyFill="1" applyBorder="1" applyAlignment="1">
      <alignment horizontal="center"/>
    </xf>
    <xf numFmtId="0" fontId="9" fillId="2" borderId="20" xfId="0" applyFont="1" applyFill="1" applyBorder="1" applyAlignment="1">
      <alignment horizontal="center"/>
    </xf>
    <xf numFmtId="6" fontId="9" fillId="2" borderId="19" xfId="0" applyNumberFormat="1" applyFont="1" applyFill="1" applyBorder="1" applyAlignment="1">
      <alignment horizontal="center"/>
    </xf>
    <xf numFmtId="0" fontId="9" fillId="2" borderId="67" xfId="0" applyFont="1" applyFill="1" applyBorder="1" applyAlignment="1">
      <alignment horizontal="center"/>
    </xf>
    <xf numFmtId="0" fontId="9" fillId="2" borderId="77" xfId="0" applyFont="1" applyFill="1" applyBorder="1" applyAlignment="1">
      <alignment horizontal="center"/>
    </xf>
    <xf numFmtId="0" fontId="9" fillId="2" borderId="78" xfId="0" applyFont="1" applyFill="1" applyBorder="1" applyAlignment="1">
      <alignment horizontal="center"/>
    </xf>
    <xf numFmtId="0" fontId="9" fillId="2" borderId="5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65" xfId="0" applyFont="1" applyFill="1" applyBorder="1" applyAlignment="1">
      <alignment horizontal="center"/>
    </xf>
    <xf numFmtId="0" fontId="9" fillId="2" borderId="68" xfId="0" applyFont="1" applyFill="1" applyBorder="1" applyAlignment="1">
      <alignment horizontal="center"/>
    </xf>
    <xf numFmtId="0" fontId="9" fillId="2" borderId="91" xfId="0" applyFont="1" applyFill="1" applyBorder="1" applyAlignment="1">
      <alignment horizontal="center"/>
    </xf>
    <xf numFmtId="0" fontId="9" fillId="2" borderId="56" xfId="0" applyFont="1" applyFill="1" applyBorder="1" applyAlignment="1">
      <alignment horizontal="center"/>
    </xf>
    <xf numFmtId="0" fontId="9" fillId="2" borderId="74" xfId="0" applyFont="1" applyFill="1" applyBorder="1" applyAlignment="1">
      <alignment horizontal="center"/>
    </xf>
    <xf numFmtId="0" fontId="9" fillId="2" borderId="4" xfId="0" applyFont="1" applyFill="1" applyBorder="1" applyAlignment="1">
      <alignment horizontal="center" vertical="center"/>
    </xf>
    <xf numFmtId="0" fontId="9" fillId="2" borderId="69" xfId="0" applyFont="1" applyFill="1" applyBorder="1" applyAlignment="1">
      <alignment horizontal="center" vertical="center"/>
    </xf>
    <xf numFmtId="0" fontId="9" fillId="2" borderId="70" xfId="0" applyFont="1" applyFill="1" applyBorder="1" applyAlignment="1">
      <alignment horizontal="center" vertical="center"/>
    </xf>
    <xf numFmtId="0" fontId="9" fillId="2" borderId="71" xfId="0" applyFont="1" applyFill="1" applyBorder="1" applyAlignment="1">
      <alignment horizontal="center" vertical="center"/>
    </xf>
    <xf numFmtId="49" fontId="9" fillId="2" borderId="19" xfId="0" applyNumberFormat="1" applyFont="1" applyFill="1" applyBorder="1" applyAlignment="1">
      <alignment horizontal="center"/>
    </xf>
    <xf numFmtId="49" fontId="9" fillId="2" borderId="20" xfId="0" applyNumberFormat="1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2" fillId="2" borderId="19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</cellXfs>
  <cellStyles count="3">
    <cellStyle name="Hiperligação" xfId="1" builtinId="8"/>
    <cellStyle name="Normal" xfId="0" builtinId="0"/>
    <cellStyle name="Normal 2" xfId="2" xr:uid="{00000000-0005-0000-0000-000002000000}"/>
  </cellStyles>
  <dxfs count="16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</dxfs>
  <tableStyles count="0" defaultTableStyle="TableStyleMedium2" defaultPivotStyle="PivotStyleLight16"/>
  <colors>
    <mruColors>
      <color rgb="FFB0DA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externalLink" Target="externalLinks/externalLink1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'1'!$A$6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'1'!$B$6:$Q$6</c:f>
              <c:numCache>
                <c:formatCode>#,##0</c:formatCode>
                <c:ptCount val="16"/>
                <c:pt idx="0">
                  <c:v>595986.61599999934</c:v>
                </c:pt>
                <c:pt idx="1">
                  <c:v>575965.5770000004</c:v>
                </c:pt>
                <c:pt idx="2">
                  <c:v>544011.29100000043</c:v>
                </c:pt>
                <c:pt idx="3">
                  <c:v>614380.20499999926</c:v>
                </c:pt>
                <c:pt idx="4">
                  <c:v>656918.26000000106</c:v>
                </c:pt>
                <c:pt idx="5">
                  <c:v>703504.83500000078</c:v>
                </c:pt>
                <c:pt idx="6">
                  <c:v>720793.56200000143</c:v>
                </c:pt>
                <c:pt idx="7">
                  <c:v>726284.80299999879</c:v>
                </c:pt>
                <c:pt idx="8">
                  <c:v>735533.90500000014</c:v>
                </c:pt>
                <c:pt idx="9">
                  <c:v>723973.625</c:v>
                </c:pt>
                <c:pt idx="10">
                  <c:v>778040.99999999534</c:v>
                </c:pt>
                <c:pt idx="11">
                  <c:v>800341.53700000001</c:v>
                </c:pt>
                <c:pt idx="12">
                  <c:v>819402.33799999987</c:v>
                </c:pt>
                <c:pt idx="13">
                  <c:v>856189.67600000137</c:v>
                </c:pt>
                <c:pt idx="14">
                  <c:v>925952.67900000024</c:v>
                </c:pt>
                <c:pt idx="15">
                  <c:v>938781.55699999968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6C-486A-9B1D-D8DD0E339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684352"/>
        <c:axId val="39690240"/>
      </c:barChart>
      <c:catAx>
        <c:axId val="39684352"/>
        <c:scaling>
          <c:orientation val="minMax"/>
        </c:scaling>
        <c:delete val="1"/>
        <c:axPos val="b"/>
        <c:majorTickMark val="out"/>
        <c:minorTickMark val="none"/>
        <c:tickLblPos val="nextTo"/>
        <c:crossAx val="39690240"/>
        <c:crosses val="autoZero"/>
        <c:auto val="1"/>
        <c:lblAlgn val="ctr"/>
        <c:lblOffset val="100"/>
        <c:noMultiLvlLbl val="0"/>
      </c:catAx>
      <c:valAx>
        <c:axId val="396902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6843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0.15259236826165959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'1'!$A$30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'1'!$B$30:$Q$30</c:f>
              <c:numCache>
                <c:formatCode>#,##0</c:formatCode>
                <c:ptCount val="16"/>
                <c:pt idx="0">
                  <c:v>575.60500000000002</c:v>
                </c:pt>
                <c:pt idx="1">
                  <c:v>741.03499999999963</c:v>
                </c:pt>
                <c:pt idx="2">
                  <c:v>1388.8809999999992</c:v>
                </c:pt>
                <c:pt idx="3">
                  <c:v>899.43600000000015</c:v>
                </c:pt>
                <c:pt idx="4">
                  <c:v>1170.3490000000002</c:v>
                </c:pt>
                <c:pt idx="5">
                  <c:v>1022.7370000000001</c:v>
                </c:pt>
                <c:pt idx="6">
                  <c:v>1030.066</c:v>
                </c:pt>
                <c:pt idx="7">
                  <c:v>1010.02</c:v>
                </c:pt>
                <c:pt idx="8">
                  <c:v>1183.202</c:v>
                </c:pt>
                <c:pt idx="9">
                  <c:v>1121.55</c:v>
                </c:pt>
                <c:pt idx="10">
                  <c:v>1027.2</c:v>
                </c:pt>
                <c:pt idx="11">
                  <c:v>1322.664</c:v>
                </c:pt>
                <c:pt idx="12">
                  <c:v>1463.875</c:v>
                </c:pt>
                <c:pt idx="13">
                  <c:v>1908.0899999999986</c:v>
                </c:pt>
                <c:pt idx="14">
                  <c:v>2403.679000000001</c:v>
                </c:pt>
                <c:pt idx="15">
                  <c:v>2787.6490000000008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76-4AFD-80B9-D3A3938BBA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39392"/>
        <c:axId val="72940928"/>
      </c:barChart>
      <c:catAx>
        <c:axId val="7293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40928"/>
        <c:crosses val="autoZero"/>
        <c:auto val="1"/>
        <c:lblAlgn val="ctr"/>
        <c:lblOffset val="100"/>
        <c:noMultiLvlLbl val="0"/>
      </c:catAx>
      <c:valAx>
        <c:axId val="72940928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3939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'1'!$A$32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'1'!$B$32:$Q$32</c:f>
              <c:numCache>
                <c:formatCode>#,##0</c:formatCode>
                <c:ptCount val="16"/>
                <c:pt idx="0">
                  <c:v>203117.0239999998</c:v>
                </c:pt>
                <c:pt idx="1">
                  <c:v>204244.86400000018</c:v>
                </c:pt>
                <c:pt idx="2">
                  <c:v>198400.41200000027</c:v>
                </c:pt>
                <c:pt idx="3">
                  <c:v>227324.11700000009</c:v>
                </c:pt>
                <c:pt idx="4">
                  <c:v>264760.33899999998</c:v>
                </c:pt>
                <c:pt idx="5">
                  <c:v>296419.00400000002</c:v>
                </c:pt>
                <c:pt idx="6">
                  <c:v>312165.44199999998</c:v>
                </c:pt>
                <c:pt idx="7">
                  <c:v>318321.61400000006</c:v>
                </c:pt>
                <c:pt idx="8">
                  <c:v>312463.31199999998</c:v>
                </c:pt>
                <c:pt idx="9">
                  <c:v>291587.27400000009</c:v>
                </c:pt>
                <c:pt idx="10">
                  <c:v>334649.34799999959</c:v>
                </c:pt>
                <c:pt idx="11">
                  <c:v>344816.77799999999</c:v>
                </c:pt>
                <c:pt idx="12">
                  <c:v>363008.511</c:v>
                </c:pt>
                <c:pt idx="13">
                  <c:v>460327.44400000002</c:v>
                </c:pt>
                <c:pt idx="14">
                  <c:v>495580.34200000018</c:v>
                </c:pt>
                <c:pt idx="15">
                  <c:v>518438.1660000002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22-49FD-A510-D3605B985D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52448"/>
        <c:axId val="72974720"/>
      </c:barChart>
      <c:catAx>
        <c:axId val="729524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74720"/>
        <c:crosses val="autoZero"/>
        <c:auto val="1"/>
        <c:lblAlgn val="ctr"/>
        <c:lblOffset val="100"/>
        <c:noMultiLvlLbl val="0"/>
      </c:catAx>
      <c:valAx>
        <c:axId val="7297472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524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D6-45A0-BF27-58C6CF842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994176"/>
        <c:axId val="72995968"/>
      </c:lineChart>
      <c:catAx>
        <c:axId val="729941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95968"/>
        <c:crosses val="autoZero"/>
        <c:auto val="1"/>
        <c:lblAlgn val="ctr"/>
        <c:lblOffset val="100"/>
        <c:noMultiLvlLbl val="0"/>
      </c:catAx>
      <c:valAx>
        <c:axId val="7299596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9417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8281660104986879E-2"/>
          <c:y val="0.1581353248625243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'1'!$A$8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'1'!$B$8:$Q$8</c:f>
              <c:numCache>
                <c:formatCode>#,##0</c:formatCode>
                <c:ptCount val="16"/>
                <c:pt idx="0">
                  <c:v>63256.660999999986</c:v>
                </c:pt>
                <c:pt idx="1">
                  <c:v>80362.627999999997</c:v>
                </c:pt>
                <c:pt idx="2">
                  <c:v>79098.747999999992</c:v>
                </c:pt>
                <c:pt idx="3">
                  <c:v>89493.365000000005</c:v>
                </c:pt>
                <c:pt idx="4">
                  <c:v>81914.569000000003</c:v>
                </c:pt>
                <c:pt idx="5">
                  <c:v>86371.3</c:v>
                </c:pt>
                <c:pt idx="6">
                  <c:v>122399.001</c:v>
                </c:pt>
                <c:pt idx="7">
                  <c:v>125153.99099999999</c:v>
                </c:pt>
                <c:pt idx="8">
                  <c:v>116754.90900000001</c:v>
                </c:pt>
                <c:pt idx="9">
                  <c:v>110190.53600000002</c:v>
                </c:pt>
                <c:pt idx="10">
                  <c:v>137205.92600000018</c:v>
                </c:pt>
                <c:pt idx="11">
                  <c:v>154727.05100000001</c:v>
                </c:pt>
                <c:pt idx="12">
                  <c:v>169208.33799999999</c:v>
                </c:pt>
                <c:pt idx="13">
                  <c:v>166254.71299999979</c:v>
                </c:pt>
                <c:pt idx="14">
                  <c:v>167736.79199999999</c:v>
                </c:pt>
                <c:pt idx="15">
                  <c:v>197368.76900000003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F1-4749-85EC-557F8F1F9D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9701504"/>
        <c:axId val="71389952"/>
      </c:barChart>
      <c:catAx>
        <c:axId val="39701504"/>
        <c:scaling>
          <c:orientation val="minMax"/>
        </c:scaling>
        <c:delete val="1"/>
        <c:axPos val="b"/>
        <c:majorTickMark val="out"/>
        <c:minorTickMark val="none"/>
        <c:tickLblPos val="nextTo"/>
        <c:crossAx val="71389952"/>
        <c:crosses val="autoZero"/>
        <c:auto val="1"/>
        <c:lblAlgn val="ctr"/>
        <c:lblOffset val="100"/>
        <c:noMultiLvlLbl val="0"/>
      </c:catAx>
      <c:valAx>
        <c:axId val="7138995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3970150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'1'!$A$10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'1'!$B$10:$Q$10</c:f>
              <c:numCache>
                <c:formatCode>#,##0</c:formatCode>
                <c:ptCount val="16"/>
                <c:pt idx="0">
                  <c:v>532729.95499999938</c:v>
                </c:pt>
                <c:pt idx="1">
                  <c:v>495602.94900000037</c:v>
                </c:pt>
                <c:pt idx="2">
                  <c:v>464912.54300000041</c:v>
                </c:pt>
                <c:pt idx="3">
                  <c:v>524886.83999999927</c:v>
                </c:pt>
                <c:pt idx="4">
                  <c:v>575003.69100000104</c:v>
                </c:pt>
                <c:pt idx="5">
                  <c:v>617133.53500000073</c:v>
                </c:pt>
                <c:pt idx="6">
                  <c:v>598394.56100000138</c:v>
                </c:pt>
                <c:pt idx="7">
                  <c:v>601130.81199999875</c:v>
                </c:pt>
                <c:pt idx="8">
                  <c:v>618778.99600000016</c:v>
                </c:pt>
                <c:pt idx="9">
                  <c:v>613783.08899999992</c:v>
                </c:pt>
                <c:pt idx="10">
                  <c:v>640835.07399999513</c:v>
                </c:pt>
                <c:pt idx="11">
                  <c:v>645614.48600000003</c:v>
                </c:pt>
                <c:pt idx="12">
                  <c:v>650193.99999999988</c:v>
                </c:pt>
                <c:pt idx="13">
                  <c:v>689934.96300000162</c:v>
                </c:pt>
                <c:pt idx="14">
                  <c:v>758215.88700000022</c:v>
                </c:pt>
                <c:pt idx="15">
                  <c:v>741412.78799999971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B-478F-A562-6183FD33D1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173568"/>
        <c:axId val="40175104"/>
      </c:barChart>
      <c:catAx>
        <c:axId val="401735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175104"/>
        <c:crosses val="autoZero"/>
        <c:auto val="1"/>
        <c:lblAlgn val="ctr"/>
        <c:lblOffset val="100"/>
        <c:noMultiLvlLbl val="0"/>
      </c:catAx>
      <c:valAx>
        <c:axId val="401751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1735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F-4D8B-AB7E-83867EB8A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0198912"/>
        <c:axId val="40200448"/>
      </c:lineChart>
      <c:catAx>
        <c:axId val="40198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00448"/>
        <c:crosses val="autoZero"/>
        <c:auto val="1"/>
        <c:lblAlgn val="ctr"/>
        <c:lblOffset val="100"/>
        <c:noMultiLvlLbl val="0"/>
      </c:catAx>
      <c:valAx>
        <c:axId val="40200448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401989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'1'!$A$17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'1'!$B$17:$Q$17</c:f>
              <c:numCache>
                <c:formatCode>#,##0</c:formatCode>
                <c:ptCount val="16"/>
                <c:pt idx="0">
                  <c:v>392293.98699999956</c:v>
                </c:pt>
                <c:pt idx="1">
                  <c:v>370979.67800000019</c:v>
                </c:pt>
                <c:pt idx="2">
                  <c:v>344221.9980000002</c:v>
                </c:pt>
                <c:pt idx="3">
                  <c:v>386156.65199999994</c:v>
                </c:pt>
                <c:pt idx="4">
                  <c:v>390987.57200000004</c:v>
                </c:pt>
                <c:pt idx="5">
                  <c:v>406063.09400000004</c:v>
                </c:pt>
                <c:pt idx="6">
                  <c:v>407598.05399999983</c:v>
                </c:pt>
                <c:pt idx="7">
                  <c:v>406953.16900000011</c:v>
                </c:pt>
                <c:pt idx="8">
                  <c:v>421887.39099999977</c:v>
                </c:pt>
                <c:pt idx="9">
                  <c:v>431264.80099999998</c:v>
                </c:pt>
                <c:pt idx="10">
                  <c:v>442364.451999999</c:v>
                </c:pt>
                <c:pt idx="11">
                  <c:v>454202.09499999997</c:v>
                </c:pt>
                <c:pt idx="12">
                  <c:v>454929.95199999987</c:v>
                </c:pt>
                <c:pt idx="13">
                  <c:v>393954.14199999906</c:v>
                </c:pt>
                <c:pt idx="14">
                  <c:v>427968.65799999994</c:v>
                </c:pt>
                <c:pt idx="15">
                  <c:v>417555.74200000014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73-4D58-8058-CE2B5B7A79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217600"/>
        <c:axId val="40231680"/>
      </c:barChart>
      <c:catAx>
        <c:axId val="402176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0231680"/>
        <c:crosses val="autoZero"/>
        <c:auto val="1"/>
        <c:lblAlgn val="ctr"/>
        <c:lblOffset val="100"/>
        <c:noMultiLvlLbl val="0"/>
      </c:catAx>
      <c:valAx>
        <c:axId val="4023168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402176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'1'!$A$19</c:f>
              <c:strCache>
                <c:ptCount val="1"/>
                <c:pt idx="0">
                  <c:v>Importações (2)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val>
            <c:numRef>
              <c:f>'1'!$B$19:$Q$19</c:f>
              <c:numCache>
                <c:formatCode>#,##0</c:formatCode>
                <c:ptCount val="16"/>
                <c:pt idx="0">
                  <c:v>62681.055999999982</c:v>
                </c:pt>
                <c:pt idx="1">
                  <c:v>79621.592999999993</c:v>
                </c:pt>
                <c:pt idx="2">
                  <c:v>77709.866999999998</c:v>
                </c:pt>
                <c:pt idx="3">
                  <c:v>88593.928999999989</c:v>
                </c:pt>
                <c:pt idx="4">
                  <c:v>80744.22</c:v>
                </c:pt>
                <c:pt idx="5">
                  <c:v>85348.562999999995</c:v>
                </c:pt>
                <c:pt idx="6">
                  <c:v>121368.935</c:v>
                </c:pt>
                <c:pt idx="7">
                  <c:v>124143.97100000001</c:v>
                </c:pt>
                <c:pt idx="8">
                  <c:v>115571.70700000001</c:v>
                </c:pt>
                <c:pt idx="9">
                  <c:v>109068.98599999999</c:v>
                </c:pt>
                <c:pt idx="10">
                  <c:v>136178.72600000011</c:v>
                </c:pt>
                <c:pt idx="11">
                  <c:v>153404.38699999999</c:v>
                </c:pt>
                <c:pt idx="12">
                  <c:v>167744.46300000002</c:v>
                </c:pt>
                <c:pt idx="13">
                  <c:v>164346.62300000008</c:v>
                </c:pt>
                <c:pt idx="14">
                  <c:v>165333.11300000001</c:v>
                </c:pt>
                <c:pt idx="15">
                  <c:v>194581.12000000002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9-4F86-89CE-F581F2BDEF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23168"/>
        <c:axId val="72824704"/>
      </c:barChart>
      <c:catAx>
        <c:axId val="728231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24704"/>
        <c:crosses val="autoZero"/>
        <c:auto val="1"/>
        <c:lblAlgn val="ctr"/>
        <c:lblOffset val="100"/>
        <c:noMultiLvlLbl val="0"/>
      </c:catAx>
      <c:valAx>
        <c:axId val="7282470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231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61499343832021"/>
          <c:y val="7.6990376202974642E-3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'1'!$A$21</c:f>
              <c:strCache>
                <c:ptCount val="1"/>
                <c:pt idx="0">
                  <c:v>Saldo [ (1)-(2) ]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val>
            <c:numRef>
              <c:f>'1'!$B$21:$Q$21</c:f>
              <c:numCache>
                <c:formatCode>#,##0</c:formatCode>
                <c:ptCount val="16"/>
                <c:pt idx="0">
                  <c:v>329612.93099999957</c:v>
                </c:pt>
                <c:pt idx="1">
                  <c:v>291358.0850000002</c:v>
                </c:pt>
                <c:pt idx="2">
                  <c:v>266512.13100000017</c:v>
                </c:pt>
                <c:pt idx="3">
                  <c:v>297562.72299999994</c:v>
                </c:pt>
                <c:pt idx="4">
                  <c:v>310243.35200000007</c:v>
                </c:pt>
                <c:pt idx="5">
                  <c:v>320714.53100000008</c:v>
                </c:pt>
                <c:pt idx="6">
                  <c:v>286229.11899999983</c:v>
                </c:pt>
                <c:pt idx="7">
                  <c:v>282809.19800000009</c:v>
                </c:pt>
                <c:pt idx="8">
                  <c:v>306315.68399999978</c:v>
                </c:pt>
                <c:pt idx="9">
                  <c:v>322195.815</c:v>
                </c:pt>
                <c:pt idx="10">
                  <c:v>306185.72599999886</c:v>
                </c:pt>
                <c:pt idx="11">
                  <c:v>300797.70799999998</c:v>
                </c:pt>
                <c:pt idx="12">
                  <c:v>287185.48899999983</c:v>
                </c:pt>
                <c:pt idx="13">
                  <c:v>229607.51899999898</c:v>
                </c:pt>
                <c:pt idx="14">
                  <c:v>262635.54499999993</c:v>
                </c:pt>
                <c:pt idx="15">
                  <c:v>222974.62200000012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4-4EF9-B2B1-A05657E362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830336"/>
        <c:axId val="72860800"/>
      </c:barChart>
      <c:catAx>
        <c:axId val="728303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60800"/>
        <c:crosses val="autoZero"/>
        <c:auto val="1"/>
        <c:lblAlgn val="ctr"/>
        <c:lblOffset val="100"/>
        <c:noMultiLvlLbl val="0"/>
      </c:catAx>
      <c:valAx>
        <c:axId val="7286080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8303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lineChart>
        <c:grouping val="stacked"/>
        <c:varyColors val="0"/>
        <c:ser>
          <c:idx val="0"/>
          <c:order val="0"/>
          <c:tx>
            <c:strRef>
              <c:f>'[2]1'!$A$12</c:f>
              <c:strCache>
                <c:ptCount val="1"/>
                <c:pt idx="0">
                  <c:v>Cobertura [ (1) / (2) ]</c:v>
                </c:pt>
              </c:strCache>
            </c:strRef>
          </c:tx>
          <c:marker>
            <c:symbol val="none"/>
          </c:marker>
          <c:cat>
            <c:numRef>
              <c:f>'[2]1'!$B$5:$F$5</c:f>
              <c:numCache>
                <c:formatCode>General</c:formatCode>
                <c:ptCount val="5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</c:numCache>
            </c:numRef>
          </c:cat>
          <c:val>
            <c:numRef>
              <c:f>'[2]1'!$B$12:$F$12</c:f>
              <c:numCache>
                <c:formatCode>General</c:formatCode>
                <c:ptCount val="5"/>
                <c:pt idx="0">
                  <c:v>9.4217210737695982</c:v>
                </c:pt>
                <c:pt idx="1">
                  <c:v>7.1670824030294336</c:v>
                </c:pt>
                <c:pt idx="2">
                  <c:v>6.8776220200097287</c:v>
                </c:pt>
                <c:pt idx="3">
                  <c:v>6.8650922333739492</c:v>
                </c:pt>
                <c:pt idx="4">
                  <c:v>7.8787262635609423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D-49E5-9394-C632C286A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892800"/>
        <c:axId val="72894336"/>
      </c:lineChart>
      <c:catAx>
        <c:axId val="728928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894336"/>
        <c:crosses val="autoZero"/>
        <c:auto val="1"/>
        <c:lblAlgn val="ctr"/>
        <c:lblOffset val="100"/>
        <c:noMultiLvlLbl val="0"/>
      </c:catAx>
      <c:valAx>
        <c:axId val="72894336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89280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114993438320208E-2"/>
          <c:y val="5.0027523508481213E-2"/>
          <c:w val="0.84112270341207351"/>
          <c:h val="0.83261956838728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'1'!$A$28</c:f>
              <c:strCache>
                <c:ptCount val="1"/>
                <c:pt idx="0">
                  <c:v>Exportações (1)</c:v>
                </c:pt>
              </c:strCache>
            </c:strRef>
          </c:tx>
          <c:invertIfNegative val="0"/>
          <c:val>
            <c:numRef>
              <c:f>'1'!$B$28:$Q$28</c:f>
              <c:numCache>
                <c:formatCode>#,##0</c:formatCode>
                <c:ptCount val="16"/>
                <c:pt idx="0">
                  <c:v>203692.62899999981</c:v>
                </c:pt>
                <c:pt idx="1">
                  <c:v>204985.89900000018</c:v>
                </c:pt>
                <c:pt idx="2">
                  <c:v>199789.29300000027</c:v>
                </c:pt>
                <c:pt idx="3">
                  <c:v>228223.55300000007</c:v>
                </c:pt>
                <c:pt idx="4">
                  <c:v>265930.68799999997</c:v>
                </c:pt>
                <c:pt idx="5">
                  <c:v>297441.74100000004</c:v>
                </c:pt>
                <c:pt idx="6">
                  <c:v>313195.50799999997</c:v>
                </c:pt>
                <c:pt idx="7">
                  <c:v>319331.63400000008</c:v>
                </c:pt>
                <c:pt idx="8">
                  <c:v>313646.51399999997</c:v>
                </c:pt>
                <c:pt idx="9">
                  <c:v>292708.82400000008</c:v>
                </c:pt>
                <c:pt idx="10">
                  <c:v>335676.5479999996</c:v>
                </c:pt>
                <c:pt idx="11">
                  <c:v>346139.44199999998</c:v>
                </c:pt>
                <c:pt idx="12">
                  <c:v>364472.386</c:v>
                </c:pt>
                <c:pt idx="13">
                  <c:v>462235.53400000004</c:v>
                </c:pt>
                <c:pt idx="14">
                  <c:v>497984.02100000018</c:v>
                </c:pt>
                <c:pt idx="15">
                  <c:v>521225.81500000018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16-4DBD-8C1C-C20B41F0D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914048"/>
        <c:axId val="72915584"/>
      </c:barChart>
      <c:catAx>
        <c:axId val="72914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915584"/>
        <c:crosses val="autoZero"/>
        <c:auto val="1"/>
        <c:lblAlgn val="ctr"/>
        <c:lblOffset val="100"/>
        <c:noMultiLvlLbl val="0"/>
      </c:catAx>
      <c:valAx>
        <c:axId val="72915584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7291404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76200</xdr:rowOff>
    </xdr:from>
    <xdr:to>
      <xdr:col>4</xdr:col>
      <xdr:colOff>38100</xdr:colOff>
      <xdr:row>4</xdr:row>
      <xdr:rowOff>76200</xdr:rowOff>
    </xdr:to>
    <xdr:pic>
      <xdr:nvPicPr>
        <xdr:cNvPr id="1145" name="Imagem 2">
          <a:extLst>
            <a:ext uri="{FF2B5EF4-FFF2-40B4-BE49-F238E27FC236}">
              <a16:creationId xmlns:a16="http://schemas.microsoft.com/office/drawing/2014/main" id="{00000000-0008-0000-0000-00007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6200"/>
          <a:ext cx="1866900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76200</xdr:colOff>
      <xdr:row>5</xdr:row>
      <xdr:rowOff>76200</xdr:rowOff>
    </xdr:from>
    <xdr:to>
      <xdr:col>18</xdr:col>
      <xdr:colOff>57150</xdr:colOff>
      <xdr:row>6</xdr:row>
      <xdr:rowOff>257175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B69929F-F374-470C-8CBD-86A2A53E8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76200</xdr:colOff>
      <xdr:row>7</xdr:row>
      <xdr:rowOff>0</xdr:rowOff>
    </xdr:from>
    <xdr:to>
      <xdr:col>18</xdr:col>
      <xdr:colOff>57150</xdr:colOff>
      <xdr:row>8</xdr:row>
      <xdr:rowOff>200025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4CB0ADC-C97B-4B74-982A-3EA1AA7A7A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76200</xdr:colOff>
      <xdr:row>9</xdr:row>
      <xdr:rowOff>0</xdr:rowOff>
    </xdr:from>
    <xdr:to>
      <xdr:col>18</xdr:col>
      <xdr:colOff>57150</xdr:colOff>
      <xdr:row>10</xdr:row>
      <xdr:rowOff>257175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E9E1795A-CEB1-4788-B789-6586EA0ABC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11</xdr:row>
      <xdr:rowOff>0</xdr:rowOff>
    </xdr:from>
    <xdr:to>
      <xdr:col>17</xdr:col>
      <xdr:colOff>1219200</xdr:colOff>
      <xdr:row>12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1E7F7E0A-90E1-420B-899E-F703908F52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0</xdr:colOff>
      <xdr:row>16</xdr:row>
      <xdr:rowOff>28575</xdr:rowOff>
    </xdr:from>
    <xdr:to>
      <xdr:col>17</xdr:col>
      <xdr:colOff>1219200</xdr:colOff>
      <xdr:row>17</xdr:row>
      <xdr:rowOff>219075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D21492C3-8B38-4C36-AFFE-BF782D2251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0</xdr:colOff>
      <xdr:row>18</xdr:row>
      <xdr:rowOff>76200</xdr:rowOff>
    </xdr:from>
    <xdr:to>
      <xdr:col>17</xdr:col>
      <xdr:colOff>1219200</xdr:colOff>
      <xdr:row>19</xdr:row>
      <xdr:rowOff>276225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C5CEC65-0766-4AF7-A021-F3B1C7EC3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17</xdr:col>
      <xdr:colOff>1219200</xdr:colOff>
      <xdr:row>21</xdr:row>
      <xdr:rowOff>247650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4EA0E977-5600-469E-A2BC-444800150C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0</xdr:colOff>
      <xdr:row>22</xdr:row>
      <xdr:rowOff>0</xdr:rowOff>
    </xdr:from>
    <xdr:to>
      <xdr:col>17</xdr:col>
      <xdr:colOff>1219200</xdr:colOff>
      <xdr:row>23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1A93C7A6-C639-4FDF-85F7-D7A5B7BC32A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47625</xdr:colOff>
      <xdr:row>27</xdr:row>
      <xdr:rowOff>104775</xdr:rowOff>
    </xdr:from>
    <xdr:to>
      <xdr:col>18</xdr:col>
      <xdr:colOff>28575</xdr:colOff>
      <xdr:row>28</xdr:row>
      <xdr:rowOff>228600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758C8290-FC42-42D1-8A94-9B2832EB474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47625</xdr:colOff>
      <xdr:row>28</xdr:row>
      <xdr:rowOff>352424</xdr:rowOff>
    </xdr:from>
    <xdr:to>
      <xdr:col>18</xdr:col>
      <xdr:colOff>28575</xdr:colOff>
      <xdr:row>30</xdr:row>
      <xdr:rowOff>266699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EF597CB4-2EFF-4282-9186-E2080CEE85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17</xdr:col>
      <xdr:colOff>57150</xdr:colOff>
      <xdr:row>31</xdr:row>
      <xdr:rowOff>95250</xdr:rowOff>
    </xdr:from>
    <xdr:to>
      <xdr:col>18</xdr:col>
      <xdr:colOff>38100</xdr:colOff>
      <xdr:row>32</xdr:row>
      <xdr:rowOff>228600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1136BB-C5F0-4F52-8D10-1E129B548A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33</xdr:row>
      <xdr:rowOff>0</xdr:rowOff>
    </xdr:from>
    <xdr:to>
      <xdr:col>17</xdr:col>
      <xdr:colOff>1219200</xdr:colOff>
      <xdr:row>34</xdr:row>
      <xdr:rowOff>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4101E881-33F7-4830-9ED6-50F3C0262D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oao%20lima\Documents\COM&#201;RCIO%20EXTERNO\S&#237;ntese%20Estatistica\75.%20Novembro%202019\Sintese%20Estatistica%20Novembro%20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0.2\cachos\Users\MJL\Dropbox\IVV\S&#237;ntese%20Estatistica\Mar&#231;o%202013\Sintese%20Estatistica%20Jan_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1 (2)"/>
    </sheetNames>
    <sheetDataSet>
      <sheetData sheetId="0"/>
      <sheetData sheetId="1"/>
      <sheetData sheetId="2">
        <row r="6">
          <cell r="A6" t="str">
            <v>Exportações (1)</v>
          </cell>
        </row>
      </sheetData>
      <sheetData sheetId="3">
        <row r="7">
          <cell r="T7">
            <v>44866.651000000042</v>
          </cell>
        </row>
        <row r="8">
          <cell r="T8">
            <v>46937.144999999968</v>
          </cell>
        </row>
        <row r="9">
          <cell r="T9">
            <v>62257.105999999985</v>
          </cell>
        </row>
        <row r="10">
          <cell r="T10">
            <v>62171.204999999944</v>
          </cell>
        </row>
        <row r="11">
          <cell r="T11">
            <v>55267.650999999962</v>
          </cell>
        </row>
        <row r="12">
          <cell r="T12">
            <v>56091.163000000008</v>
          </cell>
        </row>
        <row r="13">
          <cell r="T13">
            <v>69013.110000000117</v>
          </cell>
        </row>
        <row r="14">
          <cell r="T14">
            <v>45062.92500000001</v>
          </cell>
        </row>
        <row r="15">
          <cell r="T15">
            <v>70793.574000000022</v>
          </cell>
        </row>
        <row r="16">
          <cell r="T16">
            <v>82030.592000000048</v>
          </cell>
        </row>
        <row r="17">
          <cell r="T17">
            <v>82936.982000000047</v>
          </cell>
        </row>
        <row r="18">
          <cell r="T18">
            <v>58105.801000000007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dice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</sheetNames>
    <sheetDataSet>
      <sheetData sheetId="0" refreshError="1"/>
      <sheetData sheetId="1" refreshError="1"/>
      <sheetData sheetId="2">
        <row r="5">
          <cell r="B5">
            <v>2007</v>
          </cell>
          <cell r="C5">
            <v>2008</v>
          </cell>
          <cell r="D5">
            <v>2009</v>
          </cell>
          <cell r="E5">
            <v>2010</v>
          </cell>
          <cell r="F5">
            <v>2011</v>
          </cell>
        </row>
        <row r="12">
          <cell r="A12" t="str">
            <v>Cobertura [ (1) / (2) ]</v>
          </cell>
          <cell r="B12">
            <v>9.4217210737695982</v>
          </cell>
          <cell r="C12">
            <v>7.1670824030294336</v>
          </cell>
          <cell r="D12">
            <v>6.8776220200097287</v>
          </cell>
          <cell r="E12">
            <v>6.8650922333739492</v>
          </cell>
          <cell r="F12">
            <v>7.8787262635609423</v>
          </cell>
        </row>
      </sheetData>
      <sheetData sheetId="3">
        <row r="5">
          <cell r="AD5">
            <v>2011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printerSettings" Target="../printerSettings/printerSettings8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olha1">
    <pageSetUpPr fitToPage="1"/>
  </sheetPr>
  <dimension ref="B2:K60"/>
  <sheetViews>
    <sheetView showGridLines="0" showRowColHeaders="0" topLeftCell="A12" zoomScaleNormal="100" workbookViewId="0">
      <selection activeCell="N22" sqref="N22"/>
    </sheetView>
  </sheetViews>
  <sheetFormatPr defaultRowHeight="15" x14ac:dyDescent="0.25"/>
  <cols>
    <col min="1" max="1" width="3.140625" customWidth="1"/>
  </cols>
  <sheetData>
    <row r="2" spans="2:11" ht="15.75" x14ac:dyDescent="0.25">
      <c r="E2" s="310" t="s">
        <v>25</v>
      </c>
      <c r="F2" s="310"/>
      <c r="G2" s="310"/>
      <c r="H2" s="310"/>
      <c r="I2" s="310"/>
      <c r="J2" s="310"/>
      <c r="K2" s="310"/>
    </row>
    <row r="3" spans="2:11" ht="15.75" x14ac:dyDescent="0.25">
      <c r="E3" s="310" t="s">
        <v>178</v>
      </c>
      <c r="F3" s="310"/>
      <c r="G3" s="310"/>
      <c r="H3" s="310"/>
      <c r="I3" s="310"/>
      <c r="J3" s="310"/>
      <c r="K3" s="310"/>
    </row>
    <row r="7" spans="2:11" ht="15.95" customHeight="1" x14ac:dyDescent="0.25"/>
    <row r="8" spans="2:11" ht="15.95" customHeight="1" x14ac:dyDescent="0.25">
      <c r="B8" s="5" t="s">
        <v>26</v>
      </c>
      <c r="C8" s="5"/>
    </row>
    <row r="9" spans="2:11" ht="15.95" customHeight="1" x14ac:dyDescent="0.25"/>
    <row r="10" spans="2:11" ht="15.95" customHeight="1" x14ac:dyDescent="0.25">
      <c r="B10" s="5" t="s">
        <v>102</v>
      </c>
      <c r="G10" t="s">
        <v>91</v>
      </c>
    </row>
    <row r="11" spans="2:11" ht="15.95" customHeight="1" x14ac:dyDescent="0.25"/>
    <row r="12" spans="2:11" ht="15.95" customHeight="1" x14ac:dyDescent="0.25">
      <c r="B12" s="5" t="s">
        <v>98</v>
      </c>
    </row>
    <row r="13" spans="2:11" ht="15.95" customHeight="1" x14ac:dyDescent="0.25">
      <c r="B13" s="5"/>
      <c r="C13" s="5"/>
      <c r="D13" s="5"/>
      <c r="E13" s="5"/>
      <c r="F13" s="5"/>
      <c r="G13" s="5"/>
    </row>
    <row r="14" spans="2:11" ht="15.95" customHeight="1" x14ac:dyDescent="0.25">
      <c r="B14" s="5" t="s">
        <v>97</v>
      </c>
      <c r="C14" s="5"/>
      <c r="D14" s="5"/>
      <c r="E14" s="5"/>
      <c r="F14" s="5"/>
      <c r="G14" s="5"/>
    </row>
    <row r="15" spans="2:11" ht="15.95" customHeight="1" x14ac:dyDescent="0.25"/>
    <row r="16" spans="2:11" ht="15.95" customHeight="1" x14ac:dyDescent="0.25">
      <c r="B16" s="5" t="s">
        <v>101</v>
      </c>
    </row>
    <row r="17" spans="2:8" ht="15.95" customHeight="1" x14ac:dyDescent="0.25">
      <c r="B17" s="5"/>
    </row>
    <row r="18" spans="2:8" ht="15.95" customHeight="1" x14ac:dyDescent="0.25">
      <c r="B18" s="5" t="s">
        <v>242</v>
      </c>
    </row>
    <row r="19" spans="2:8" ht="15.95" customHeight="1" x14ac:dyDescent="0.25">
      <c r="B19" s="5"/>
    </row>
    <row r="20" spans="2:8" ht="15.95" customHeight="1" x14ac:dyDescent="0.25">
      <c r="B20" s="267" t="s">
        <v>107</v>
      </c>
    </row>
    <row r="21" spans="2:8" ht="15.95" customHeight="1" x14ac:dyDescent="0.25">
      <c r="B21" s="5"/>
    </row>
    <row r="22" spans="2:8" ht="15.95" customHeight="1" x14ac:dyDescent="0.25">
      <c r="B22" s="5" t="s">
        <v>243</v>
      </c>
    </row>
    <row r="23" spans="2:8" ht="15.95" customHeight="1" x14ac:dyDescent="0.25"/>
    <row r="24" spans="2:8" ht="15.95" customHeight="1" x14ac:dyDescent="0.25">
      <c r="B24" s="267" t="s">
        <v>108</v>
      </c>
    </row>
    <row r="25" spans="2:8" ht="15.95" customHeight="1" x14ac:dyDescent="0.25"/>
    <row r="26" spans="2:8" ht="15.95" customHeight="1" x14ac:dyDescent="0.25">
      <c r="B26" s="267" t="s">
        <v>244</v>
      </c>
    </row>
    <row r="27" spans="2:8" ht="15.95" customHeight="1" x14ac:dyDescent="0.25">
      <c r="B27" s="5"/>
      <c r="C27" s="5"/>
      <c r="D27" s="5"/>
      <c r="E27" s="5"/>
      <c r="F27" s="5"/>
      <c r="G27" s="5"/>
      <c r="H27" s="5"/>
    </row>
    <row r="28" spans="2:8" ht="15.95" customHeight="1" x14ac:dyDescent="0.25">
      <c r="B28" s="267" t="s">
        <v>117</v>
      </c>
    </row>
    <row r="29" spans="2:8" ht="15.95" customHeight="1" x14ac:dyDescent="0.25">
      <c r="B29" s="5"/>
    </row>
    <row r="30" spans="2:8" x14ac:dyDescent="0.25">
      <c r="B30" s="267" t="s">
        <v>118</v>
      </c>
    </row>
    <row r="31" spans="2:8" x14ac:dyDescent="0.25">
      <c r="B31" s="5"/>
    </row>
    <row r="32" spans="2:8" x14ac:dyDescent="0.25">
      <c r="B32" s="267" t="s">
        <v>119</v>
      </c>
    </row>
    <row r="33" spans="2:2" x14ac:dyDescent="0.25">
      <c r="B33" s="5"/>
    </row>
    <row r="34" spans="2:2" x14ac:dyDescent="0.25">
      <c r="B34" s="267" t="s">
        <v>120</v>
      </c>
    </row>
    <row r="36" spans="2:2" x14ac:dyDescent="0.25">
      <c r="B36" s="267" t="s">
        <v>121</v>
      </c>
    </row>
    <row r="38" spans="2:2" x14ac:dyDescent="0.25">
      <c r="B38" s="267" t="s">
        <v>122</v>
      </c>
    </row>
    <row r="39" spans="2:2" x14ac:dyDescent="0.25">
      <c r="B39" s="267"/>
    </row>
    <row r="40" spans="2:2" x14ac:dyDescent="0.25">
      <c r="B40" s="267" t="s">
        <v>123</v>
      </c>
    </row>
    <row r="42" spans="2:2" x14ac:dyDescent="0.25">
      <c r="B42" s="267" t="s">
        <v>124</v>
      </c>
    </row>
    <row r="44" spans="2:2" x14ac:dyDescent="0.25">
      <c r="B44" s="267" t="s">
        <v>125</v>
      </c>
    </row>
    <row r="46" spans="2:2" x14ac:dyDescent="0.25">
      <c r="B46" s="267" t="s">
        <v>109</v>
      </c>
    </row>
    <row r="48" spans="2:2" x14ac:dyDescent="0.25">
      <c r="B48" s="267" t="s">
        <v>110</v>
      </c>
    </row>
    <row r="50" spans="2:2" x14ac:dyDescent="0.25">
      <c r="B50" s="267" t="s">
        <v>111</v>
      </c>
    </row>
    <row r="52" spans="2:2" x14ac:dyDescent="0.25">
      <c r="B52" s="267" t="s">
        <v>112</v>
      </c>
    </row>
    <row r="54" spans="2:2" x14ac:dyDescent="0.25">
      <c r="B54" s="267" t="s">
        <v>126</v>
      </c>
    </row>
    <row r="56" spans="2:2" x14ac:dyDescent="0.25">
      <c r="B56" s="267" t="s">
        <v>127</v>
      </c>
    </row>
    <row r="58" spans="2:2" x14ac:dyDescent="0.25">
      <c r="B58" s="267" t="s">
        <v>128</v>
      </c>
    </row>
    <row r="60" spans="2:2" x14ac:dyDescent="0.25">
      <c r="B60" s="267" t="s">
        <v>129</v>
      </c>
    </row>
  </sheetData>
  <customSheetViews>
    <customSheetView guid="{D2454DF7-9151-402B-B9E4-208D72282370}" showGridLines="0" showRowCol="0" fitToPage="1">
      <selection activeCell="F9" sqref="F9"/>
      <pageMargins left="0.31496062992125984" right="0.31496062992125984" top="0.35433070866141736" bottom="0.35433070866141736" header="0.31496062992125984" footer="0.31496062992125984"/>
      <pageSetup paperSize="9" scale="82" orientation="portrait" r:id="rId1"/>
    </customSheetView>
  </customSheetViews>
  <mergeCells count="2">
    <mergeCell ref="E2:K2"/>
    <mergeCell ref="E3:K3"/>
  </mergeCells>
  <hyperlinks>
    <hyperlink ref="B8:C8" location="'0'!A1" display="0 - Nota Introdutória" xr:uid="{00000000-0004-0000-0000-000002000000}"/>
    <hyperlink ref="B10" location="'1'!A1" display="1 - Evolução Recente da Balança Comercial (1.000 €)" xr:uid="{00000000-0004-0000-0000-000003000000}"/>
    <hyperlink ref="B12" location="'2'!A1" display="2 - Evolução  Mensal e Trimestral das Exportações" xr:uid="{00000000-0004-0000-0000-000004000000}"/>
    <hyperlink ref="B14" location="'3'!A1" display="3. Evolução Mensal e Timestral das Importações" xr:uid="{00000000-0004-0000-0000-000005000000}"/>
    <hyperlink ref="B16" location="'4'!A1" display="4 - Exportações por Tipo de Produto" xr:uid="{00000000-0004-0000-0000-000006000000}"/>
    <hyperlink ref="B18" location="'5'!A1" display="5 - Exportações por Tipo de produto - fevereiro 2021 vs fevereiro 2020" xr:uid="{E9B1E9FC-9FF7-4195-87D6-3006A0CEF0A2}"/>
    <hyperlink ref="B20" location="'6'!A1" display="6 - Evolução das Exportações de Vinho (NC 2204) por Mercado / Acondicionamento" xr:uid="{56FF14C1-E2A3-483B-A1FF-E6EC5C395427}"/>
    <hyperlink ref="B22" location="'7'!A1" display="7 - Evolução das Exportações de Vinho (NC 2204) por Mercado / Acondicionamento - fevereiro 2021 vs fevereiro 2020" xr:uid="{F4E8D403-A921-450E-8B5C-7BDED51D6FCE}"/>
    <hyperlink ref="B24" location="'8'!A1" display="8 - Evolução das Exportações com Destino a uma Selecção de Mercados" xr:uid="{54F53325-7E45-40D8-91BE-AF0ABBD7EF28}"/>
    <hyperlink ref="B26" location="'9'!A1" display="9 - Evolução das Exportações com Destino a uma Selecção de Mercado - fevereiro 2021 vs fevereiro 2020" xr:uid="{54C55F9D-1FA0-4654-8A8B-3B4FA99B9E16}"/>
    <hyperlink ref="B28" location="'10'!A1" display="10 - Evolução das Exportações de Vinho com DOP + IGP + Vinho ( ex-vinho mesa) por Mercado / Acondicionamento" xr:uid="{EA9D33F2-4AD5-4EE8-A048-36923BBD85BA}"/>
    <hyperlink ref="B30" location="'11'!A1" display="11 - Evolução das Exportações de Vinho com DOP + Vinho com IGP + Vinho (ex-vinho mesa) com Destino a uma Selecção de Mercados" xr:uid="{30DD850B-1E4A-4E70-AB04-C6DC3D89DFED}"/>
    <hyperlink ref="B32" location="'12'!A1" display="12 - Evolução das Exportações de Vinho com DOP + IGP por Mercado / Acondicionamento" xr:uid="{B9DEB847-51C4-4A0E-9D56-35301BC50610}"/>
    <hyperlink ref="B34" location="'13'!A1" display="13 - Evolução das Exportações de Vinho com DOP + Vinho com IGP com Destino a uma Selecção de Mercados" xr:uid="{80FD4D7E-7306-4B27-BB2E-AE035CD05539}"/>
    <hyperlink ref="B36" location="'14'!A1" display="14 - Evolução das Exportações de Vinho com DOP por Mercado / Acondicionamento" xr:uid="{48661EB9-B113-4F34-9144-8051207985CA}"/>
    <hyperlink ref="B38" location="'15'!A1" display="15 - Evolução das Exportações de Vinho com DOP com Destino a uma Selecção de Mercados" xr:uid="{92875B0D-926B-45F3-9A80-BDEAE4CDD9AA}"/>
    <hyperlink ref="B40" location="'16'!A1" display="16 - Evolução das Exportações de Vinho com DOP Vinho Verde -  Branco e Acondicionamento até 2 litros - com Destino a uma Seleção de Mercados" xr:uid="{1600B932-6478-4ED2-83F2-CD4E43FF9EF9}"/>
    <hyperlink ref="B42" location="'17'!A1" display="17 - Evolução das Exportações de Vinho com IGP por Mercado / Acondicionamento" xr:uid="{6263D861-1850-4E3A-A173-3B67C751DE14}"/>
    <hyperlink ref="B44" location="'18'!A1" display="18 - Evolução das Exportações de Vinho com IGP com Destino a uma Seleção de Mercados" xr:uid="{B3868B5E-2771-43CF-9802-52F64E2AC8A7}"/>
    <hyperlink ref="B46" location="'19'!A1" display="19 - Evolução das Exportações de Vinho ( ex-vinho mesa) por Mercado / Acondicionamento" xr:uid="{C8408116-018E-402A-A3E2-D8BC1C13F70F}"/>
    <hyperlink ref="B48" location="'20'!A1" display="20 - Evolução das Exportações de Vinho (ex-vinho mesa) com Destino a uma Seleção de Mercados" xr:uid="{4337DBAB-C2E7-4083-94FD-41927BB38508}"/>
    <hyperlink ref="B50" location="'21'!A1" display="21- Evolução das Exportações de Vinhos Espumantes e Espumosos por Mercado" xr:uid="{6EEDDA6B-FB25-4CF5-92F3-CE3292B3DE11}"/>
    <hyperlink ref="B52" location="'22'!A1" display="22 - Evolução das Exportações de Vinhos Espumantes e Espumosos com Destino a uma Seleção de Mercados" xr:uid="{D095C1A3-19E8-4710-918E-BEBC62AB51AE}"/>
    <hyperlink ref="B54" location="'23'!A1" display="23 - Evolução das Exportações de Vinho Licoroso com DOP Porto por Mercado" xr:uid="{4AEE1043-9B41-4FF2-96C3-4BA21CBC6FE3}"/>
    <hyperlink ref="B56" location="'24'!A1" display="24 - Evolução das Exportações de Vinho Licoroso com DOP Porto com Destino a uma Seleção de Mercados" xr:uid="{5BC242E6-E20D-4973-899C-56568A7C9AAA}"/>
    <hyperlink ref="B58" location="'25'!A1" display="25 - Evolução das Exportações de Vinho Licoroso com DOP Madeira por Mercado" xr:uid="{3E4F9072-9FC1-4755-B488-50267D2385D1}"/>
    <hyperlink ref="B60" location="'26'!A1" display="26 - Evolução das Exportações de Vinho Licoroso com DOP Madeira com Destino a uma Seleção de Mercados" xr:uid="{43AF9C40-38A9-4672-BFEE-55698E7683D9}"/>
  </hyperlinks>
  <pageMargins left="0.31496062992125984" right="0.31496062992125984" top="0.35433070866141736" bottom="0.35433070866141736" header="0.31496062992125984" footer="0.31496062992125984"/>
  <pageSetup paperSize="9" scale="81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olha7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3.140625" customWidth="1"/>
    <col min="2" max="5" width="9.7109375" customWidth="1"/>
    <col min="6" max="6" width="10.85546875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31</v>
      </c>
    </row>
    <row r="3" spans="1:17" ht="8.25" customHeight="1" thickBot="1" x14ac:dyDescent="0.3"/>
    <row r="4" spans="1:17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13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7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150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 / 2022</v>
      </c>
      <c r="N5" s="343" t="str">
        <f>B5</f>
        <v>jan-jun</v>
      </c>
      <c r="O5" s="344"/>
      <c r="P5" s="131" t="str">
        <f>L5</f>
        <v>2023 / 2022</v>
      </c>
    </row>
    <row r="6" spans="1:17" ht="19.5" customHeight="1" thickBot="1" x14ac:dyDescent="0.3">
      <c r="A6" s="361"/>
      <c r="B6" s="99">
        <v>2022</v>
      </c>
      <c r="C6" s="134">
        <v>2023</v>
      </c>
      <c r="D6" s="99">
        <f>B6</f>
        <v>2022</v>
      </c>
      <c r="E6" s="134">
        <f>C6</f>
        <v>2023</v>
      </c>
      <c r="F6" s="131" t="s">
        <v>1</v>
      </c>
      <c r="H6" s="25">
        <f>B6</f>
        <v>2022</v>
      </c>
      <c r="I6" s="134">
        <f>C6</f>
        <v>2023</v>
      </c>
      <c r="J6" s="99">
        <f>B6</f>
        <v>2022</v>
      </c>
      <c r="K6" s="134">
        <f>C6</f>
        <v>2023</v>
      </c>
      <c r="L6" s="260">
        <v>1000</v>
      </c>
      <c r="N6" s="25">
        <f>B6</f>
        <v>2022</v>
      </c>
      <c r="O6" s="134">
        <f>C6</f>
        <v>2023</v>
      </c>
      <c r="P6" s="132"/>
    </row>
    <row r="7" spans="1:17" ht="20.100000000000001" customHeight="1" x14ac:dyDescent="0.25">
      <c r="A7" s="8" t="s">
        <v>185</v>
      </c>
      <c r="B7" s="19">
        <v>205357.39</v>
      </c>
      <c r="C7" s="147">
        <v>172325.43000000002</v>
      </c>
      <c r="D7" s="214">
        <f>B7/$B$33</f>
        <v>0.13258400938145798</v>
      </c>
      <c r="E7" s="246">
        <f>C7/$C$33</f>
        <v>0.10883821031510446</v>
      </c>
      <c r="F7" s="52">
        <f>(C7-B7)/B7</f>
        <v>-0.16085108989747088</v>
      </c>
      <c r="H7" s="19">
        <v>54477.724999999984</v>
      </c>
      <c r="I7" s="147">
        <v>51115.426999999989</v>
      </c>
      <c r="J7" s="214">
        <f t="shared" ref="J7:J32" si="0">H7/$H$33</f>
        <v>0.12646984532228953</v>
      </c>
      <c r="K7" s="246">
        <f>I7/$I$33</f>
        <v>0.11419833574278673</v>
      </c>
      <c r="L7" s="52">
        <f>(I7-H7)/H7</f>
        <v>-6.1718766706942998E-2</v>
      </c>
      <c r="N7" s="40">
        <f t="shared" ref="N7:N33" si="1">(H7/B7)*10</f>
        <v>2.6528251552086819</v>
      </c>
      <c r="O7" s="149">
        <f t="shared" ref="O7:O33" si="2">(I7/C7)*10</f>
        <v>2.9662149689688855</v>
      </c>
      <c r="P7" s="52">
        <f>(O7-N7)/N7</f>
        <v>0.11813436446984803</v>
      </c>
      <c r="Q7" s="2"/>
    </row>
    <row r="8" spans="1:17" ht="20.100000000000001" customHeight="1" x14ac:dyDescent="0.25">
      <c r="A8" s="8" t="s">
        <v>152</v>
      </c>
      <c r="B8" s="19">
        <v>136442.14000000007</v>
      </c>
      <c r="C8" s="140">
        <v>122706.39999999998</v>
      </c>
      <c r="D8" s="214">
        <f t="shared" ref="D8:D32" si="3">B8/$B$33</f>
        <v>8.809055262041561E-2</v>
      </c>
      <c r="E8" s="215">
        <f t="shared" ref="E8:E32" si="4">C8/$C$33</f>
        <v>7.7499559816617491E-2</v>
      </c>
      <c r="F8" s="52">
        <f t="shared" ref="F8:F33" si="5">(C8-B8)/B8</f>
        <v>-0.10067080448899501</v>
      </c>
      <c r="H8" s="19">
        <v>55713.421000000002</v>
      </c>
      <c r="I8" s="140">
        <v>50662.728000000017</v>
      </c>
      <c r="J8" s="214">
        <f t="shared" si="0"/>
        <v>0.1293385092025337</v>
      </c>
      <c r="K8" s="215">
        <f t="shared" ref="K8:K32" si="6">I8/$I$33</f>
        <v>0.11318694885967567</v>
      </c>
      <c r="L8" s="52">
        <f t="shared" ref="L8:L33" si="7">(I8-H8)/H8</f>
        <v>-9.0654871112653176E-2</v>
      </c>
      <c r="N8" s="40">
        <f t="shared" si="1"/>
        <v>4.0833001446620507</v>
      </c>
      <c r="O8" s="143">
        <f t="shared" si="2"/>
        <v>4.1287763311449135</v>
      </c>
      <c r="P8" s="52">
        <f t="shared" ref="P8:P33" si="8">(O8-N8)/N8</f>
        <v>1.1137115781780612E-2</v>
      </c>
      <c r="Q8" s="2"/>
    </row>
    <row r="9" spans="1:17" ht="20.100000000000001" customHeight="1" x14ac:dyDescent="0.25">
      <c r="A9" s="8" t="s">
        <v>186</v>
      </c>
      <c r="B9" s="19">
        <v>96167.950000000012</v>
      </c>
      <c r="C9" s="140">
        <v>115253.02999999998</v>
      </c>
      <c r="D9" s="214">
        <f t="shared" si="3"/>
        <v>6.2088500369991959E-2</v>
      </c>
      <c r="E9" s="215">
        <f t="shared" si="4"/>
        <v>7.2792120806505697E-2</v>
      </c>
      <c r="F9" s="52">
        <f t="shared" si="5"/>
        <v>0.19845572251462124</v>
      </c>
      <c r="H9" s="19">
        <v>29508.233000000004</v>
      </c>
      <c r="I9" s="140">
        <v>42948.511999999981</v>
      </c>
      <c r="J9" s="214">
        <f t="shared" si="0"/>
        <v>6.8503258226074629E-2</v>
      </c>
      <c r="K9" s="215">
        <f t="shared" si="6"/>
        <v>9.5952413603609413E-2</v>
      </c>
      <c r="L9" s="52">
        <f t="shared" si="7"/>
        <v>0.45547556168476694</v>
      </c>
      <c r="N9" s="40">
        <f t="shared" si="1"/>
        <v>3.0684061581847177</v>
      </c>
      <c r="O9" s="143">
        <f t="shared" si="2"/>
        <v>3.7264540463708409</v>
      </c>
      <c r="P9" s="52">
        <f t="shared" si="8"/>
        <v>0.21445918638601191</v>
      </c>
      <c r="Q9" s="2"/>
    </row>
    <row r="10" spans="1:17" ht="20.100000000000001" customHeight="1" x14ac:dyDescent="0.25">
      <c r="A10" s="8" t="s">
        <v>153</v>
      </c>
      <c r="B10" s="19">
        <v>99526.52999999997</v>
      </c>
      <c r="C10" s="140">
        <v>112667.43999999992</v>
      </c>
      <c r="D10" s="214">
        <f t="shared" si="3"/>
        <v>6.4256885945151304E-2</v>
      </c>
      <c r="E10" s="215">
        <f t="shared" si="4"/>
        <v>7.1159100142006909E-2</v>
      </c>
      <c r="F10" s="52">
        <f t="shared" si="5"/>
        <v>0.13203424252809728</v>
      </c>
      <c r="H10" s="19">
        <v>29158.379000000008</v>
      </c>
      <c r="I10" s="140">
        <v>35267.533000000039</v>
      </c>
      <c r="J10" s="214">
        <f t="shared" si="0"/>
        <v>6.7691073406216898E-2</v>
      </c>
      <c r="K10" s="215">
        <f t="shared" si="6"/>
        <v>7.8792134013745324E-2</v>
      </c>
      <c r="L10" s="52">
        <f t="shared" si="7"/>
        <v>0.20951624231237373</v>
      </c>
      <c r="N10" s="40">
        <f t="shared" si="1"/>
        <v>2.9297091941214082</v>
      </c>
      <c r="O10" s="143">
        <f t="shared" si="2"/>
        <v>3.1302329226616017</v>
      </c>
      <c r="P10" s="52">
        <f t="shared" si="8"/>
        <v>6.8444925845388777E-2</v>
      </c>
      <c r="Q10" s="2"/>
    </row>
    <row r="11" spans="1:17" ht="20.100000000000001" customHeight="1" x14ac:dyDescent="0.25">
      <c r="A11" s="8" t="s">
        <v>187</v>
      </c>
      <c r="B11" s="19">
        <v>106072.93999999997</v>
      </c>
      <c r="C11" s="140">
        <v>99554.270000000062</v>
      </c>
      <c r="D11" s="214">
        <f t="shared" si="3"/>
        <v>6.8483416506602585E-2</v>
      </c>
      <c r="E11" s="215">
        <f t="shared" si="4"/>
        <v>6.2877014588193392E-2</v>
      </c>
      <c r="F11" s="52">
        <f t="shared" si="5"/>
        <v>-6.145459907116662E-2</v>
      </c>
      <c r="H11" s="19">
        <v>25072.991000000005</v>
      </c>
      <c r="I11" s="140">
        <v>24574.350000000013</v>
      </c>
      <c r="J11" s="214">
        <f t="shared" si="0"/>
        <v>5.8206859657541854E-2</v>
      </c>
      <c r="K11" s="215">
        <f t="shared" si="6"/>
        <v>5.490220930680581E-2</v>
      </c>
      <c r="L11" s="52">
        <f t="shared" si="7"/>
        <v>-1.9887575439244253E-2</v>
      </c>
      <c r="N11" s="40">
        <f t="shared" si="1"/>
        <v>2.3637499818521115</v>
      </c>
      <c r="O11" s="143">
        <f t="shared" si="2"/>
        <v>2.4684375667663474</v>
      </c>
      <c r="P11" s="52">
        <f t="shared" si="8"/>
        <v>4.4288772382013161E-2</v>
      </c>
      <c r="Q11" s="2"/>
    </row>
    <row r="12" spans="1:17" ht="20.100000000000001" customHeight="1" x14ac:dyDescent="0.25">
      <c r="A12" s="8" t="s">
        <v>154</v>
      </c>
      <c r="B12" s="19">
        <v>67731.349999999977</v>
      </c>
      <c r="C12" s="140">
        <v>62575.27999999997</v>
      </c>
      <c r="D12" s="214">
        <f t="shared" si="3"/>
        <v>4.3729100490704574E-2</v>
      </c>
      <c r="E12" s="215">
        <f t="shared" si="4"/>
        <v>3.9521627685284437E-2</v>
      </c>
      <c r="F12" s="52">
        <f t="shared" si="5"/>
        <v>-7.6125309771619923E-2</v>
      </c>
      <c r="H12" s="19">
        <v>26765.018000000007</v>
      </c>
      <c r="I12" s="140">
        <v>24151.66</v>
      </c>
      <c r="J12" s="214">
        <f t="shared" si="0"/>
        <v>6.2134894335405838E-2</v>
      </c>
      <c r="K12" s="215">
        <f t="shared" si="6"/>
        <v>5.3957866329193201E-2</v>
      </c>
      <c r="L12" s="52">
        <f t="shared" si="7"/>
        <v>-9.764080861070247E-2</v>
      </c>
      <c r="N12" s="40">
        <f t="shared" si="1"/>
        <v>3.9516439580784994</v>
      </c>
      <c r="O12" s="143">
        <f t="shared" si="2"/>
        <v>3.8596167687943246</v>
      </c>
      <c r="P12" s="52">
        <f t="shared" si="8"/>
        <v>-2.3288330188766145E-2</v>
      </c>
      <c r="Q12" s="2"/>
    </row>
    <row r="13" spans="1:17" ht="20.100000000000001" customHeight="1" x14ac:dyDescent="0.25">
      <c r="A13" s="8" t="s">
        <v>188</v>
      </c>
      <c r="B13" s="19">
        <v>63766.479999999981</v>
      </c>
      <c r="C13" s="140">
        <v>88132.589999999967</v>
      </c>
      <c r="D13" s="214">
        <f t="shared" si="3"/>
        <v>4.1169278507788544E-2</v>
      </c>
      <c r="E13" s="215">
        <f t="shared" si="4"/>
        <v>5.5663249272233747E-2</v>
      </c>
      <c r="F13" s="52">
        <f t="shared" si="5"/>
        <v>0.38211470979737305</v>
      </c>
      <c r="H13" s="19">
        <v>22234.744999999999</v>
      </c>
      <c r="I13" s="140">
        <v>23095.237000000012</v>
      </c>
      <c r="J13" s="214">
        <f t="shared" si="0"/>
        <v>5.1617881637505081E-2</v>
      </c>
      <c r="K13" s="215">
        <f t="shared" si="6"/>
        <v>5.1597683591398588E-2</v>
      </c>
      <c r="L13" s="52">
        <f t="shared" si="7"/>
        <v>3.8700331395750791E-2</v>
      </c>
      <c r="N13" s="40">
        <f t="shared" si="1"/>
        <v>3.4869017389700678</v>
      </c>
      <c r="O13" s="143">
        <f t="shared" si="2"/>
        <v>2.6205104150462413</v>
      </c>
      <c r="P13" s="52">
        <f t="shared" si="8"/>
        <v>-0.24847024343729687</v>
      </c>
      <c r="Q13" s="2"/>
    </row>
    <row r="14" spans="1:17" ht="20.100000000000001" customHeight="1" x14ac:dyDescent="0.25">
      <c r="A14" s="8" t="s">
        <v>155</v>
      </c>
      <c r="B14" s="19">
        <v>139791.82</v>
      </c>
      <c r="C14" s="140">
        <v>162945.51999999993</v>
      </c>
      <c r="D14" s="214">
        <f t="shared" si="3"/>
        <v>9.0253192126814055E-2</v>
      </c>
      <c r="E14" s="215">
        <f t="shared" si="4"/>
        <v>0.10291399693976711</v>
      </c>
      <c r="F14" s="52">
        <f t="shared" si="5"/>
        <v>0.16562986303490379</v>
      </c>
      <c r="H14" s="19">
        <v>17774.003000000008</v>
      </c>
      <c r="I14" s="140">
        <v>21778.744000000002</v>
      </c>
      <c r="J14" s="214">
        <f t="shared" si="0"/>
        <v>4.1262284909436141E-2</v>
      </c>
      <c r="K14" s="215">
        <f t="shared" si="6"/>
        <v>4.865647154562952E-2</v>
      </c>
      <c r="L14" s="52">
        <f t="shared" si="7"/>
        <v>0.2253145225642188</v>
      </c>
      <c r="N14" s="40">
        <f t="shared" si="1"/>
        <v>1.2714623073081106</v>
      </c>
      <c r="O14" s="143">
        <f t="shared" si="2"/>
        <v>1.3365659884358903</v>
      </c>
      <c r="P14" s="52">
        <f t="shared" si="8"/>
        <v>5.1203783827154549E-2</v>
      </c>
      <c r="Q14" s="2"/>
    </row>
    <row r="15" spans="1:17" ht="20.100000000000001" customHeight="1" x14ac:dyDescent="0.25">
      <c r="A15" s="8" t="s">
        <v>189</v>
      </c>
      <c r="B15" s="19">
        <v>63604.380000000005</v>
      </c>
      <c r="C15" s="140">
        <v>50335.37</v>
      </c>
      <c r="D15" s="214">
        <f t="shared" si="3"/>
        <v>4.1064622581256115E-2</v>
      </c>
      <c r="E15" s="215">
        <f t="shared" si="4"/>
        <v>3.1791080320232472E-2</v>
      </c>
      <c r="F15" s="52">
        <f t="shared" si="5"/>
        <v>-0.20861786562497742</v>
      </c>
      <c r="H15" s="19">
        <v>21939.232000000004</v>
      </c>
      <c r="I15" s="140">
        <v>18325.283999999996</v>
      </c>
      <c r="J15" s="214">
        <f t="shared" si="0"/>
        <v>5.0931849256367186E-2</v>
      </c>
      <c r="K15" s="215">
        <f t="shared" si="6"/>
        <v>4.0941004656263907E-2</v>
      </c>
      <c r="L15" s="52">
        <f t="shared" si="7"/>
        <v>-0.16472536504468374</v>
      </c>
      <c r="N15" s="40">
        <f t="shared" si="1"/>
        <v>3.4493272318667367</v>
      </c>
      <c r="O15" s="143">
        <f t="shared" si="2"/>
        <v>3.6406375874459638</v>
      </c>
      <c r="P15" s="52">
        <f t="shared" si="8"/>
        <v>5.5463092574053074E-2</v>
      </c>
      <c r="Q15" s="2"/>
    </row>
    <row r="16" spans="1:17" ht="20.100000000000001" customHeight="1" x14ac:dyDescent="0.25">
      <c r="A16" s="8" t="s">
        <v>156</v>
      </c>
      <c r="B16" s="19">
        <v>50783.46</v>
      </c>
      <c r="C16" s="140">
        <v>51536.63</v>
      </c>
      <c r="D16" s="214">
        <f t="shared" si="3"/>
        <v>3.2787107087126961E-2</v>
      </c>
      <c r="E16" s="215">
        <f t="shared" si="4"/>
        <v>3.2549778491031307E-2</v>
      </c>
      <c r="F16" s="52">
        <f t="shared" si="5"/>
        <v>1.4831009939062802E-2</v>
      </c>
      <c r="H16" s="19">
        <v>17796.034000000007</v>
      </c>
      <c r="I16" s="140">
        <v>17975.783999999992</v>
      </c>
      <c r="J16" s="214">
        <f t="shared" si="0"/>
        <v>4.1313429797778946E-2</v>
      </c>
      <c r="K16" s="215">
        <f t="shared" si="6"/>
        <v>4.0160177405381227E-2</v>
      </c>
      <c r="L16" s="52">
        <f t="shared" si="7"/>
        <v>1.0100565103437395E-2</v>
      </c>
      <c r="N16" s="40">
        <f t="shared" si="1"/>
        <v>3.5042972652907083</v>
      </c>
      <c r="O16" s="143">
        <f t="shared" si="2"/>
        <v>3.4879626393887211</v>
      </c>
      <c r="P16" s="52">
        <f t="shared" si="8"/>
        <v>-4.6613128582948899E-3</v>
      </c>
      <c r="Q16" s="2"/>
    </row>
    <row r="17" spans="1:17" ht="20.100000000000001" customHeight="1" x14ac:dyDescent="0.25">
      <c r="A17" s="8" t="s">
        <v>190</v>
      </c>
      <c r="B17" s="19">
        <v>65416.029999999984</v>
      </c>
      <c r="C17" s="140">
        <v>75246.050000000017</v>
      </c>
      <c r="D17" s="214">
        <f t="shared" si="3"/>
        <v>4.2234270386947041E-2</v>
      </c>
      <c r="E17" s="215">
        <f t="shared" si="4"/>
        <v>4.7524299897472276E-2</v>
      </c>
      <c r="F17" s="52">
        <f t="shared" si="5"/>
        <v>0.15026928414946666</v>
      </c>
      <c r="H17" s="19">
        <v>15075.401999999998</v>
      </c>
      <c r="I17" s="140">
        <v>17277.700000000008</v>
      </c>
      <c r="J17" s="214">
        <f t="shared" si="0"/>
        <v>3.4997492261494671E-2</v>
      </c>
      <c r="K17" s="215">
        <f t="shared" si="6"/>
        <v>3.8600569363592477E-2</v>
      </c>
      <c r="L17" s="52">
        <f t="shared" si="7"/>
        <v>0.14608552395485108</v>
      </c>
      <c r="N17" s="40">
        <f t="shared" si="1"/>
        <v>2.3045424798784033</v>
      </c>
      <c r="O17" s="143">
        <f t="shared" si="2"/>
        <v>2.2961603964593498</v>
      </c>
      <c r="P17" s="52">
        <f t="shared" si="8"/>
        <v>-3.6372006557656624E-3</v>
      </c>
      <c r="Q17" s="2"/>
    </row>
    <row r="18" spans="1:17" ht="20.100000000000001" customHeight="1" x14ac:dyDescent="0.25">
      <c r="A18" s="8" t="s">
        <v>191</v>
      </c>
      <c r="B18" s="19">
        <v>54990.869999999995</v>
      </c>
      <c r="C18" s="140">
        <v>51785.900000000016</v>
      </c>
      <c r="D18" s="214">
        <f t="shared" si="3"/>
        <v>3.550351912816254E-2</v>
      </c>
      <c r="E18" s="215">
        <f t="shared" si="4"/>
        <v>3.2707213761526487E-2</v>
      </c>
      <c r="F18" s="52">
        <f t="shared" si="5"/>
        <v>-5.8281856606378107E-2</v>
      </c>
      <c r="H18" s="19">
        <v>13327.072999999997</v>
      </c>
      <c r="I18" s="140">
        <v>12799.504999999999</v>
      </c>
      <c r="J18" s="214">
        <f t="shared" si="0"/>
        <v>3.093875269036769E-2</v>
      </c>
      <c r="K18" s="215">
        <f t="shared" si="6"/>
        <v>2.8595714740512247E-2</v>
      </c>
      <c r="L18" s="52">
        <f t="shared" si="7"/>
        <v>-3.9586186704312167E-2</v>
      </c>
      <c r="N18" s="40">
        <f t="shared" si="1"/>
        <v>2.4235064838945077</v>
      </c>
      <c r="O18" s="143">
        <f t="shared" si="2"/>
        <v>2.4716196879845667</v>
      </c>
      <c r="P18" s="52">
        <f t="shared" si="8"/>
        <v>1.9852723485493769E-2</v>
      </c>
      <c r="Q18" s="2"/>
    </row>
    <row r="19" spans="1:17" ht="20.100000000000001" customHeight="1" x14ac:dyDescent="0.25">
      <c r="A19" s="8" t="s">
        <v>192</v>
      </c>
      <c r="B19" s="19">
        <v>46901.249999999978</v>
      </c>
      <c r="C19" s="140">
        <v>54211.299999999981</v>
      </c>
      <c r="D19" s="214">
        <f t="shared" si="3"/>
        <v>3.0280652524859723E-2</v>
      </c>
      <c r="E19" s="215">
        <f t="shared" si="4"/>
        <v>3.4239060775041845E-2</v>
      </c>
      <c r="F19" s="52">
        <f t="shared" si="5"/>
        <v>0.1558604514805044</v>
      </c>
      <c r="H19" s="19">
        <v>10107.285999999996</v>
      </c>
      <c r="I19" s="140">
        <v>10829.479000000001</v>
      </c>
      <c r="J19" s="214">
        <f t="shared" si="0"/>
        <v>2.3464028592386017E-2</v>
      </c>
      <c r="K19" s="215">
        <f t="shared" si="6"/>
        <v>2.4194427227644186E-2</v>
      </c>
      <c r="L19" s="52">
        <f t="shared" si="7"/>
        <v>7.1452712429430118E-2</v>
      </c>
      <c r="N19" s="40">
        <f t="shared" si="1"/>
        <v>2.1550142053783219</v>
      </c>
      <c r="O19" s="143">
        <f t="shared" si="2"/>
        <v>1.9976423734535058</v>
      </c>
      <c r="P19" s="52">
        <f t="shared" si="8"/>
        <v>-7.3025890749146491E-2</v>
      </c>
      <c r="Q19" s="2"/>
    </row>
    <row r="20" spans="1:17" ht="20.100000000000001" customHeight="1" x14ac:dyDescent="0.25">
      <c r="A20" s="8" t="s">
        <v>193</v>
      </c>
      <c r="B20" s="19">
        <v>18355.740000000009</v>
      </c>
      <c r="C20" s="140">
        <v>21586.390000000007</v>
      </c>
      <c r="D20" s="214">
        <f t="shared" si="3"/>
        <v>1.1850937550207491E-2</v>
      </c>
      <c r="E20" s="215">
        <f t="shared" si="4"/>
        <v>1.363364684343958E-2</v>
      </c>
      <c r="F20" s="52">
        <f t="shared" si="5"/>
        <v>0.17600216607992902</v>
      </c>
      <c r="H20" s="19">
        <v>8139.6280000000052</v>
      </c>
      <c r="I20" s="140">
        <v>8318.7099999999991</v>
      </c>
      <c r="J20" s="214">
        <f t="shared" si="0"/>
        <v>1.8896117525850756E-2</v>
      </c>
      <c r="K20" s="215">
        <f t="shared" si="6"/>
        <v>1.858505138824092E-2</v>
      </c>
      <c r="L20" s="52">
        <f t="shared" si="7"/>
        <v>2.2001251162828799E-2</v>
      </c>
      <c r="N20" s="40">
        <f t="shared" si="1"/>
        <v>4.4343774753837231</v>
      </c>
      <c r="O20" s="143">
        <f t="shared" si="2"/>
        <v>3.8536828066202808</v>
      </c>
      <c r="P20" s="52">
        <f t="shared" si="8"/>
        <v>-0.13095291774031767</v>
      </c>
      <c r="Q20" s="2"/>
    </row>
    <row r="21" spans="1:17" ht="20.100000000000001" customHeight="1" x14ac:dyDescent="0.25">
      <c r="A21" s="8" t="s">
        <v>157</v>
      </c>
      <c r="B21" s="19">
        <v>21287.94</v>
      </c>
      <c r="C21" s="140">
        <v>20819.709999999992</v>
      </c>
      <c r="D21" s="214">
        <f t="shared" si="3"/>
        <v>1.3744041237921431E-2</v>
      </c>
      <c r="E21" s="215">
        <f t="shared" si="4"/>
        <v>1.3149423017133816E-2</v>
      </c>
      <c r="F21" s="52">
        <f t="shared" si="5"/>
        <v>-2.199508266182669E-2</v>
      </c>
      <c r="H21" s="19">
        <v>6091.0579999999991</v>
      </c>
      <c r="I21" s="140">
        <v>6165.6879999999992</v>
      </c>
      <c r="J21" s="214">
        <f t="shared" si="0"/>
        <v>1.4140369538358923E-2</v>
      </c>
      <c r="K21" s="215">
        <f t="shared" si="6"/>
        <v>1.3774927641889234E-2</v>
      </c>
      <c r="L21" s="52">
        <f t="shared" si="7"/>
        <v>1.2252387023732186E-2</v>
      </c>
      <c r="N21" s="40">
        <f t="shared" si="1"/>
        <v>2.8612716871618389</v>
      </c>
      <c r="O21" s="143">
        <f t="shared" si="2"/>
        <v>2.9614668023714072</v>
      </c>
      <c r="P21" s="52">
        <f t="shared" si="8"/>
        <v>3.5017686596883153E-2</v>
      </c>
      <c r="Q21" s="2"/>
    </row>
    <row r="22" spans="1:17" ht="20.100000000000001" customHeight="1" x14ac:dyDescent="0.25">
      <c r="A22" s="8" t="s">
        <v>158</v>
      </c>
      <c r="B22" s="19">
        <v>9735.24</v>
      </c>
      <c r="C22" s="140">
        <v>27936.660000000011</v>
      </c>
      <c r="D22" s="214">
        <f t="shared" si="3"/>
        <v>6.2853211734466667E-3</v>
      </c>
      <c r="E22" s="215">
        <f t="shared" si="4"/>
        <v>1.7644384096889048E-2</v>
      </c>
      <c r="F22" s="52">
        <f t="shared" si="5"/>
        <v>1.8696426590407647</v>
      </c>
      <c r="H22" s="19">
        <v>2123.6440000000002</v>
      </c>
      <c r="I22" s="140">
        <v>6018.8410000000003</v>
      </c>
      <c r="J22" s="214">
        <f t="shared" si="0"/>
        <v>4.930032012159251E-3</v>
      </c>
      <c r="K22" s="215">
        <f t="shared" si="6"/>
        <v>1.3446852851301632E-2</v>
      </c>
      <c r="L22" s="52">
        <f t="shared" si="7"/>
        <v>1.8342043204981624</v>
      </c>
      <c r="N22" s="40">
        <f t="shared" si="1"/>
        <v>2.1813987123070415</v>
      </c>
      <c r="O22" s="143">
        <f t="shared" si="2"/>
        <v>2.1544597672019483</v>
      </c>
      <c r="P22" s="52">
        <f t="shared" si="8"/>
        <v>-1.2349390761582804E-2</v>
      </c>
      <c r="Q22" s="2"/>
    </row>
    <row r="23" spans="1:17" ht="20.100000000000001" customHeight="1" x14ac:dyDescent="0.25">
      <c r="A23" s="8" t="s">
        <v>194</v>
      </c>
      <c r="B23" s="19">
        <v>24265.440000000013</v>
      </c>
      <c r="C23" s="140">
        <v>22907.050000000014</v>
      </c>
      <c r="D23" s="214">
        <f t="shared" si="3"/>
        <v>1.5666391770002567E-2</v>
      </c>
      <c r="E23" s="215">
        <f t="shared" si="4"/>
        <v>1.446775630038245E-2</v>
      </c>
      <c r="F23" s="52">
        <f t="shared" si="5"/>
        <v>-5.5980439670576698E-2</v>
      </c>
      <c r="H23" s="19">
        <v>6087.3619999999992</v>
      </c>
      <c r="I23" s="140">
        <v>5879.6059999999998</v>
      </c>
      <c r="J23" s="214">
        <f t="shared" si="0"/>
        <v>1.4131789287470855E-2</v>
      </c>
      <c r="K23" s="215">
        <f t="shared" si="6"/>
        <v>1.3135784232484323E-2</v>
      </c>
      <c r="L23" s="52">
        <f t="shared" si="7"/>
        <v>-3.4129069373564351E-2</v>
      </c>
      <c r="N23" s="40">
        <f t="shared" si="1"/>
        <v>2.5086551078406143</v>
      </c>
      <c r="O23" s="143">
        <f t="shared" si="2"/>
        <v>2.566723344996408</v>
      </c>
      <c r="P23" s="52">
        <f t="shared" si="8"/>
        <v>2.3147158401450138E-2</v>
      </c>
      <c r="Q23" s="2"/>
    </row>
    <row r="24" spans="1:17" ht="20.100000000000001" customHeight="1" x14ac:dyDescent="0.25">
      <c r="A24" s="8" t="s">
        <v>195</v>
      </c>
      <c r="B24" s="19">
        <v>24804.400000000009</v>
      </c>
      <c r="C24" s="140">
        <v>25077.099999999988</v>
      </c>
      <c r="D24" s="214">
        <f t="shared" si="3"/>
        <v>1.601435819914461E-2</v>
      </c>
      <c r="E24" s="215">
        <f t="shared" si="4"/>
        <v>1.5838328004711227E-2</v>
      </c>
      <c r="F24" s="52">
        <f t="shared" si="5"/>
        <v>1.0994017190497606E-2</v>
      </c>
      <c r="H24" s="19">
        <v>5623.6950000000006</v>
      </c>
      <c r="I24" s="140">
        <v>5852.6300000000019</v>
      </c>
      <c r="J24" s="214">
        <f t="shared" si="0"/>
        <v>1.305538799187619E-2</v>
      </c>
      <c r="K24" s="215">
        <f t="shared" si="6"/>
        <v>1.307551643299989E-2</v>
      </c>
      <c r="L24" s="52">
        <f t="shared" si="7"/>
        <v>4.0709000043565889E-2</v>
      </c>
      <c r="N24" s="40">
        <f t="shared" si="1"/>
        <v>2.2672167034880903</v>
      </c>
      <c r="O24" s="143">
        <f t="shared" si="2"/>
        <v>2.3338543930518303</v>
      </c>
      <c r="P24" s="52">
        <f t="shared" si="8"/>
        <v>2.9391848366862559E-2</v>
      </c>
      <c r="Q24" s="2"/>
    </row>
    <row r="25" spans="1:17" ht="20.100000000000001" customHeight="1" x14ac:dyDescent="0.25">
      <c r="A25" s="8" t="s">
        <v>159</v>
      </c>
      <c r="B25" s="19">
        <v>1860.49</v>
      </c>
      <c r="C25" s="140">
        <v>2387.77</v>
      </c>
      <c r="D25" s="214">
        <f t="shared" si="3"/>
        <v>1.2011801650484003E-3</v>
      </c>
      <c r="E25" s="215">
        <f t="shared" si="4"/>
        <v>1.5080804582591027E-3</v>
      </c>
      <c r="F25" s="52">
        <f t="shared" si="5"/>
        <v>0.28340920940182424</v>
      </c>
      <c r="H25" s="19">
        <v>4205.0129999999981</v>
      </c>
      <c r="I25" s="140">
        <v>5833.6789999999992</v>
      </c>
      <c r="J25" s="214">
        <f t="shared" si="0"/>
        <v>9.7619227617933135E-3</v>
      </c>
      <c r="K25" s="215">
        <f t="shared" si="6"/>
        <v>1.3033177499576486E-2</v>
      </c>
      <c r="L25" s="52">
        <f t="shared" si="7"/>
        <v>0.38731533053524492</v>
      </c>
      <c r="N25" s="40">
        <f t="shared" si="1"/>
        <v>22.601642578030511</v>
      </c>
      <c r="O25" s="143">
        <f t="shared" si="2"/>
        <v>24.431494658195717</v>
      </c>
      <c r="P25" s="52">
        <f t="shared" si="8"/>
        <v>8.0961021918994458E-2</v>
      </c>
      <c r="Q25" s="2"/>
    </row>
    <row r="26" spans="1:17" ht="20.100000000000001" customHeight="1" x14ac:dyDescent="0.25">
      <c r="A26" s="8" t="s">
        <v>160</v>
      </c>
      <c r="B26" s="19">
        <v>10061.500000000002</v>
      </c>
      <c r="C26" s="140">
        <v>10057.670000000002</v>
      </c>
      <c r="D26" s="214">
        <f t="shared" si="3"/>
        <v>6.4959630154607026E-3</v>
      </c>
      <c r="E26" s="215">
        <f t="shared" si="4"/>
        <v>6.3522766357810142E-3</v>
      </c>
      <c r="F26" s="52">
        <f t="shared" si="5"/>
        <v>-3.8065894747303349E-4</v>
      </c>
      <c r="H26" s="19">
        <v>4623.2980000000007</v>
      </c>
      <c r="I26" s="140">
        <v>4567.085</v>
      </c>
      <c r="J26" s="214">
        <f t="shared" si="0"/>
        <v>1.0732969905385198E-2</v>
      </c>
      <c r="K26" s="215">
        <f t="shared" si="6"/>
        <v>1.0203446137618009E-2</v>
      </c>
      <c r="L26" s="52">
        <f t="shared" si="7"/>
        <v>-1.2158636540409171E-2</v>
      </c>
      <c r="N26" s="40">
        <f t="shared" si="1"/>
        <v>4.5950385131441633</v>
      </c>
      <c r="O26" s="143">
        <f t="shared" si="2"/>
        <v>4.5408976432911388</v>
      </c>
      <c r="P26" s="52">
        <f t="shared" si="8"/>
        <v>-1.1782462692783524E-2</v>
      </c>
      <c r="Q26" s="2"/>
    </row>
    <row r="27" spans="1:17" ht="20.100000000000001" customHeight="1" x14ac:dyDescent="0.25">
      <c r="A27" s="8" t="s">
        <v>162</v>
      </c>
      <c r="B27" s="19">
        <v>49529.180000000015</v>
      </c>
      <c r="C27" s="140">
        <v>52981.799999999981</v>
      </c>
      <c r="D27" s="214">
        <f t="shared" si="3"/>
        <v>3.1977311679778957E-2</v>
      </c>
      <c r="E27" s="215">
        <f t="shared" si="4"/>
        <v>3.346252663505786E-2</v>
      </c>
      <c r="F27" s="52">
        <f t="shared" si="5"/>
        <v>6.9708806000825477E-2</v>
      </c>
      <c r="H27" s="19">
        <v>3487.4650000000006</v>
      </c>
      <c r="I27" s="140">
        <v>4085.0510000000004</v>
      </c>
      <c r="J27" s="214">
        <f t="shared" si="0"/>
        <v>8.0961376253670409E-3</v>
      </c>
      <c r="K27" s="215">
        <f t="shared" si="6"/>
        <v>9.1265211503448219E-3</v>
      </c>
      <c r="L27" s="52">
        <f t="shared" si="7"/>
        <v>0.17135254403986841</v>
      </c>
      <c r="N27" s="40">
        <f t="shared" si="1"/>
        <v>0.70412330670525936</v>
      </c>
      <c r="O27" s="143">
        <f t="shared" si="2"/>
        <v>0.77102910810882264</v>
      </c>
      <c r="P27" s="52">
        <f t="shared" si="8"/>
        <v>9.5020006817597841E-2</v>
      </c>
      <c r="Q27" s="2"/>
    </row>
    <row r="28" spans="1:17" ht="20.100000000000001" customHeight="1" x14ac:dyDescent="0.25">
      <c r="A28" s="8" t="s">
        <v>161</v>
      </c>
      <c r="B28" s="19">
        <v>14239.880000000005</v>
      </c>
      <c r="C28" s="140">
        <v>9980.239999999998</v>
      </c>
      <c r="D28" s="214">
        <f t="shared" si="3"/>
        <v>9.1936325423245605E-3</v>
      </c>
      <c r="E28" s="215">
        <f t="shared" si="4"/>
        <v>6.3033729851433868E-3</v>
      </c>
      <c r="F28" s="52">
        <f t="shared" si="5"/>
        <v>-0.29913454326862343</v>
      </c>
      <c r="H28" s="19">
        <v>4104.5469999999996</v>
      </c>
      <c r="I28" s="140">
        <v>3994.8520000000012</v>
      </c>
      <c r="J28" s="214">
        <f t="shared" si="0"/>
        <v>9.5286912992065594E-3</v>
      </c>
      <c r="K28" s="215">
        <f t="shared" si="6"/>
        <v>8.9250051640719606E-3</v>
      </c>
      <c r="L28" s="52">
        <f t="shared" si="7"/>
        <v>-2.6725239106775572E-2</v>
      </c>
      <c r="N28" s="40">
        <f t="shared" si="1"/>
        <v>2.8824308912715546</v>
      </c>
      <c r="O28" s="143">
        <f t="shared" si="2"/>
        <v>4.0027614566383196</v>
      </c>
      <c r="P28" s="52">
        <f t="shared" si="8"/>
        <v>0.38867560320675815</v>
      </c>
      <c r="Q28" s="2"/>
    </row>
    <row r="29" spans="1:17" ht="20.100000000000001" customHeight="1" x14ac:dyDescent="0.25">
      <c r="A29" s="8" t="s">
        <v>196</v>
      </c>
      <c r="B29" s="19">
        <v>14310.729999999996</v>
      </c>
      <c r="C29" s="140">
        <v>9229.7299999999977</v>
      </c>
      <c r="D29" s="214">
        <f t="shared" si="3"/>
        <v>9.2393751234153849E-3</v>
      </c>
      <c r="E29" s="215">
        <f t="shared" si="4"/>
        <v>5.829361893317943E-3</v>
      </c>
      <c r="F29" s="52">
        <f t="shared" si="5"/>
        <v>-0.35504827496570751</v>
      </c>
      <c r="H29" s="19">
        <v>5025.7540000000017</v>
      </c>
      <c r="I29" s="140">
        <v>3767.2710000000011</v>
      </c>
      <c r="J29" s="214">
        <f t="shared" si="0"/>
        <v>1.1667270081632049E-2</v>
      </c>
      <c r="K29" s="215">
        <f t="shared" si="6"/>
        <v>8.4165603955937626E-3</v>
      </c>
      <c r="L29" s="52">
        <f t="shared" si="7"/>
        <v>-0.25040680463070819</v>
      </c>
      <c r="N29" s="40">
        <f t="shared" si="1"/>
        <v>3.5118781501712375</v>
      </c>
      <c r="O29" s="143">
        <f t="shared" si="2"/>
        <v>4.0816697779891742</v>
      </c>
      <c r="P29" s="52">
        <f t="shared" si="8"/>
        <v>0.16224698108906596</v>
      </c>
      <c r="Q29" s="2"/>
    </row>
    <row r="30" spans="1:17" ht="20.100000000000001" customHeight="1" x14ac:dyDescent="0.25">
      <c r="A30" s="8" t="s">
        <v>197</v>
      </c>
      <c r="B30" s="19">
        <v>6233.6600000000008</v>
      </c>
      <c r="C30" s="140">
        <v>8964.2800000000025</v>
      </c>
      <c r="D30" s="214">
        <f t="shared" si="3"/>
        <v>4.0246111226911255E-3</v>
      </c>
      <c r="E30" s="215">
        <f t="shared" si="4"/>
        <v>5.6617075724893573E-3</v>
      </c>
      <c r="F30" s="52">
        <f t="shared" si="5"/>
        <v>0.43804442334038129</v>
      </c>
      <c r="H30" s="19">
        <v>2023.6889999999999</v>
      </c>
      <c r="I30" s="140">
        <v>2950.8710000000001</v>
      </c>
      <c r="J30" s="214">
        <f t="shared" si="0"/>
        <v>4.6979868342596695E-3</v>
      </c>
      <c r="K30" s="215">
        <f t="shared" si="6"/>
        <v>6.5926194295834193E-3</v>
      </c>
      <c r="L30" s="52">
        <f t="shared" si="7"/>
        <v>0.45816427326530917</v>
      </c>
      <c r="N30" s="40">
        <f t="shared" si="1"/>
        <v>3.2463897613921833</v>
      </c>
      <c r="O30" s="143">
        <f t="shared" si="2"/>
        <v>3.2918103852177745</v>
      </c>
      <c r="P30" s="52">
        <f t="shared" si="8"/>
        <v>1.3991118492843261E-2</v>
      </c>
      <c r="Q30" s="2"/>
    </row>
    <row r="31" spans="1:17" ht="20.100000000000001" customHeight="1" x14ac:dyDescent="0.25">
      <c r="A31" s="8" t="s">
        <v>198</v>
      </c>
      <c r="B31" s="19">
        <v>8109.62</v>
      </c>
      <c r="C31" s="140">
        <v>11887.88</v>
      </c>
      <c r="D31" s="214">
        <f t="shared" si="3"/>
        <v>5.2357791173722025E-3</v>
      </c>
      <c r="E31" s="215">
        <f t="shared" si="4"/>
        <v>7.5082103879893043E-3</v>
      </c>
      <c r="F31" s="52">
        <f t="shared" si="5"/>
        <v>0.46589852545495342</v>
      </c>
      <c r="H31" s="19">
        <v>2114.0180000000005</v>
      </c>
      <c r="I31" s="140">
        <v>2914.5960000000005</v>
      </c>
      <c r="J31" s="214">
        <f t="shared" si="0"/>
        <v>4.907685287308455E-3</v>
      </c>
      <c r="K31" s="215">
        <f t="shared" si="6"/>
        <v>6.5115764867342959E-3</v>
      </c>
      <c r="L31" s="52">
        <f t="shared" si="7"/>
        <v>0.37869970832793276</v>
      </c>
      <c r="N31" s="40">
        <f t="shared" si="1"/>
        <v>2.6068027848407205</v>
      </c>
      <c r="O31" s="143">
        <f t="shared" si="2"/>
        <v>2.451737399771869</v>
      </c>
      <c r="P31" s="52">
        <f t="shared" si="8"/>
        <v>-5.9484893130619471E-2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149538.6400000006</v>
      </c>
      <c r="C32" s="140">
        <f>C33-SUM(C7:C31)</f>
        <v>140225.8899999992</v>
      </c>
      <c r="D32" s="214">
        <f t="shared" si="3"/>
        <v>9.6545989645907285E-2</v>
      </c>
      <c r="E32" s="215">
        <f t="shared" si="4"/>
        <v>8.85646123583885E-2</v>
      </c>
      <c r="F32" s="52">
        <f t="shared" si="5"/>
        <v>-6.2276546048575535E-2</v>
      </c>
      <c r="H32" s="19">
        <f>H33-SUM(H7:H31)</f>
        <v>38157.922000000253</v>
      </c>
      <c r="I32" s="140">
        <f>I33-SUM(I7:I31)</f>
        <v>36451.382999999914</v>
      </c>
      <c r="J32" s="214">
        <f t="shared" si="0"/>
        <v>8.8583480553933239E-2</v>
      </c>
      <c r="K32" s="215">
        <f t="shared" si="6"/>
        <v>8.1437004803322874E-2</v>
      </c>
      <c r="L32" s="52">
        <f t="shared" si="7"/>
        <v>-4.4723059080636722E-2</v>
      </c>
      <c r="N32" s="40">
        <f t="shared" si="1"/>
        <v>2.5517098456960756</v>
      </c>
      <c r="O32" s="143">
        <f t="shared" si="2"/>
        <v>2.599475959824546</v>
      </c>
      <c r="P32" s="52">
        <f t="shared" si="8"/>
        <v>1.8719257680898438E-2</v>
      </c>
      <c r="Q32" s="2"/>
    </row>
    <row r="33" spans="1:17" ht="26.25" customHeight="1" thickBot="1" x14ac:dyDescent="0.3">
      <c r="A33" s="35" t="s">
        <v>18</v>
      </c>
      <c r="B33" s="36">
        <v>1548885.05</v>
      </c>
      <c r="C33" s="148">
        <v>1583317.3799999987</v>
      </c>
      <c r="D33" s="251">
        <f>SUM(D7:D32)</f>
        <v>1.0000000000000004</v>
      </c>
      <c r="E33" s="252">
        <f>SUM(E7:E32)</f>
        <v>1.0000000000000004</v>
      </c>
      <c r="F33" s="57">
        <f t="shared" si="5"/>
        <v>2.2230397278351081E-2</v>
      </c>
      <c r="G33" s="56"/>
      <c r="H33" s="36">
        <v>430756.63500000042</v>
      </c>
      <c r="I33" s="148">
        <v>447602.20600000001</v>
      </c>
      <c r="J33" s="251">
        <f>SUM(J7:J32)</f>
        <v>0.99999999999999989</v>
      </c>
      <c r="K33" s="252">
        <f>SUM(K7:K32)</f>
        <v>0.99999999999999989</v>
      </c>
      <c r="L33" s="57">
        <f t="shared" si="7"/>
        <v>3.9106933315141097E-2</v>
      </c>
      <c r="M33" s="56"/>
      <c r="N33" s="37">
        <f t="shared" si="1"/>
        <v>2.7810755549612951</v>
      </c>
      <c r="O33" s="150">
        <f t="shared" si="2"/>
        <v>2.8269897852065542</v>
      </c>
      <c r="P33" s="57">
        <f t="shared" si="8"/>
        <v>1.6509522786373236E-2</v>
      </c>
      <c r="Q33" s="2"/>
    </row>
    <row r="35" spans="1:17" ht="15.75" thickBot="1" x14ac:dyDescent="0.3">
      <c r="L35" s="10"/>
    </row>
    <row r="36" spans="1:17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46"/>
      <c r="L36" s="130" t="s">
        <v>0</v>
      </c>
      <c r="N36" s="345" t="s">
        <v>22</v>
      </c>
      <c r="O36" s="346"/>
      <c r="P36" s="130" t="s">
        <v>0</v>
      </c>
    </row>
    <row r="37" spans="1:17" x14ac:dyDescent="0.25">
      <c r="A37" s="360"/>
      <c r="B37" s="354" t="str">
        <f>B5</f>
        <v>jan-jun</v>
      </c>
      <c r="C37" s="348"/>
      <c r="D37" s="354" t="str">
        <f>B37</f>
        <v>jan-jun</v>
      </c>
      <c r="E37" s="348"/>
      <c r="F37" s="131" t="str">
        <f>F5</f>
        <v>2023 / 2022</v>
      </c>
      <c r="H37" s="343" t="str">
        <f>B37</f>
        <v>jan-jun</v>
      </c>
      <c r="I37" s="348"/>
      <c r="J37" s="354" t="str">
        <f>H37</f>
        <v>jan-jun</v>
      </c>
      <c r="K37" s="348"/>
      <c r="L37" s="131" t="str">
        <f>F37</f>
        <v>2023 / 2022</v>
      </c>
      <c r="N37" s="343" t="str">
        <f>B37</f>
        <v>jan-jun</v>
      </c>
      <c r="O37" s="344"/>
      <c r="P37" s="131" t="str">
        <f>L37</f>
        <v>2023 / 2022</v>
      </c>
    </row>
    <row r="38" spans="1:17" ht="19.5" customHeight="1" thickBot="1" x14ac:dyDescent="0.3">
      <c r="A38" s="361"/>
      <c r="B38" s="99">
        <f>B6</f>
        <v>2022</v>
      </c>
      <c r="C38" s="134">
        <f>C6</f>
        <v>2023</v>
      </c>
      <c r="D38" s="99">
        <f>B38</f>
        <v>2022</v>
      </c>
      <c r="E38" s="134">
        <f>C38</f>
        <v>2023</v>
      </c>
      <c r="F38" s="131" t="str">
        <f>F6</f>
        <v>HL</v>
      </c>
      <c r="H38" s="25">
        <f>B38</f>
        <v>2022</v>
      </c>
      <c r="I38" s="134">
        <f>C38</f>
        <v>2023</v>
      </c>
      <c r="J38" s="99">
        <f>B38</f>
        <v>2022</v>
      </c>
      <c r="K38" s="134">
        <f>C38</f>
        <v>2023</v>
      </c>
      <c r="L38" s="260">
        <f>L6</f>
        <v>1000</v>
      </c>
      <c r="N38" s="25">
        <f>B38</f>
        <v>2022</v>
      </c>
      <c r="O38" s="134">
        <f>C38</f>
        <v>2023</v>
      </c>
      <c r="P38" s="132"/>
    </row>
    <row r="39" spans="1:17" ht="20.100000000000001" customHeight="1" x14ac:dyDescent="0.25">
      <c r="A39" s="38" t="s">
        <v>185</v>
      </c>
      <c r="B39" s="19">
        <v>205357.39</v>
      </c>
      <c r="C39" s="147">
        <v>172325.43000000002</v>
      </c>
      <c r="D39" s="247">
        <f>B39/$B$62</f>
        <v>0.28288934528839793</v>
      </c>
      <c r="E39" s="246">
        <f>C39/$C$62</f>
        <v>0.24226118894901472</v>
      </c>
      <c r="F39" s="52">
        <f>(C39-B39)/B39</f>
        <v>-0.16085108989747088</v>
      </c>
      <c r="H39" s="39">
        <v>54477.724999999984</v>
      </c>
      <c r="I39" s="147">
        <v>51115.426999999989</v>
      </c>
      <c r="J39" s="250">
        <f>H39/$H$62</f>
        <v>0.27446073355082151</v>
      </c>
      <c r="K39" s="246">
        <f>I39/$I$62</f>
        <v>0.26244849321268621</v>
      </c>
      <c r="L39" s="52">
        <f>(I39-H39)/H39</f>
        <v>-6.1718766706942998E-2</v>
      </c>
      <c r="N39" s="40">
        <f t="shared" ref="N39:N62" si="9">(H39/B39)*10</f>
        <v>2.6528251552086819</v>
      </c>
      <c r="O39" s="149">
        <f t="shared" ref="O39:O62" si="10">(I39/C39)*10</f>
        <v>2.9662149689688855</v>
      </c>
      <c r="P39" s="52">
        <f>(O39-N39)/N39</f>
        <v>0.11813436446984803</v>
      </c>
    </row>
    <row r="40" spans="1:17" ht="20.100000000000001" customHeight="1" x14ac:dyDescent="0.25">
      <c r="A40" s="38" t="s">
        <v>187</v>
      </c>
      <c r="B40" s="19">
        <v>106072.93999999997</v>
      </c>
      <c r="C40" s="140">
        <v>99554.270000000062</v>
      </c>
      <c r="D40" s="247">
        <f t="shared" ref="D40:D61" si="11">B40/$B$62</f>
        <v>0.14612040282268637</v>
      </c>
      <c r="E40" s="215">
        <f t="shared" ref="E40:E61" si="12">C40/$C$62</f>
        <v>0.13995691648731845</v>
      </c>
      <c r="F40" s="52">
        <f t="shared" ref="F40:F62" si="13">(C40-B40)/B40</f>
        <v>-6.145459907116662E-2</v>
      </c>
      <c r="H40" s="19">
        <v>25072.991000000005</v>
      </c>
      <c r="I40" s="140">
        <v>24574.350000000013</v>
      </c>
      <c r="J40" s="247">
        <f t="shared" ref="J40:J62" si="14">H40/$H$62</f>
        <v>0.12631862843342209</v>
      </c>
      <c r="K40" s="215">
        <f t="shared" ref="K40:K62" si="15">I40/$I$62</f>
        <v>0.12617523725628235</v>
      </c>
      <c r="L40" s="52">
        <f t="shared" ref="L40:L62" si="16">(I40-H40)/H40</f>
        <v>-1.9887575439244253E-2</v>
      </c>
      <c r="N40" s="40">
        <f t="shared" si="9"/>
        <v>2.3637499818521115</v>
      </c>
      <c r="O40" s="143">
        <f t="shared" si="10"/>
        <v>2.4684375667663474</v>
      </c>
      <c r="P40" s="52">
        <f t="shared" ref="P40:P62" si="17">(O40-N40)/N40</f>
        <v>4.4288772382013161E-2</v>
      </c>
    </row>
    <row r="41" spans="1:17" ht="20.100000000000001" customHeight="1" x14ac:dyDescent="0.25">
      <c r="A41" s="38" t="s">
        <v>188</v>
      </c>
      <c r="B41" s="19">
        <v>63766.479999999981</v>
      </c>
      <c r="C41" s="140">
        <v>88132.589999999967</v>
      </c>
      <c r="D41" s="247">
        <f t="shared" si="11"/>
        <v>8.7841288684793434E-2</v>
      </c>
      <c r="E41" s="215">
        <f t="shared" si="12"/>
        <v>0.123899914473192</v>
      </c>
      <c r="F41" s="52">
        <f t="shared" si="13"/>
        <v>0.38211470979737305</v>
      </c>
      <c r="H41" s="19">
        <v>22234.744999999999</v>
      </c>
      <c r="I41" s="140">
        <v>23095.237000000012</v>
      </c>
      <c r="J41" s="247">
        <f t="shared" si="14"/>
        <v>0.11201944323143932</v>
      </c>
      <c r="K41" s="215">
        <f t="shared" si="15"/>
        <v>0.11858083766061241</v>
      </c>
      <c r="L41" s="52">
        <f t="shared" si="16"/>
        <v>3.8700331395750791E-2</v>
      </c>
      <c r="N41" s="40">
        <f t="shared" si="9"/>
        <v>3.4869017389700678</v>
      </c>
      <c r="O41" s="143">
        <f t="shared" si="10"/>
        <v>2.6205104150462413</v>
      </c>
      <c r="P41" s="52">
        <f t="shared" si="17"/>
        <v>-0.24847024343729687</v>
      </c>
    </row>
    <row r="42" spans="1:17" ht="20.100000000000001" customHeight="1" x14ac:dyDescent="0.25">
      <c r="A42" s="38" t="s">
        <v>189</v>
      </c>
      <c r="B42" s="19">
        <v>63604.380000000005</v>
      </c>
      <c r="C42" s="140">
        <v>50335.37</v>
      </c>
      <c r="D42" s="247">
        <f t="shared" si="11"/>
        <v>8.7617988403896591E-2</v>
      </c>
      <c r="E42" s="215">
        <f t="shared" si="12"/>
        <v>7.0763244765375405E-2</v>
      </c>
      <c r="F42" s="52">
        <f t="shared" si="13"/>
        <v>-0.20861786562497742</v>
      </c>
      <c r="H42" s="19">
        <v>21939.232000000004</v>
      </c>
      <c r="I42" s="140">
        <v>18325.283999999996</v>
      </c>
      <c r="J42" s="247">
        <f t="shared" si="14"/>
        <v>0.11053063813258832</v>
      </c>
      <c r="K42" s="215">
        <f t="shared" si="15"/>
        <v>9.4089856150366261E-2</v>
      </c>
      <c r="L42" s="52">
        <f t="shared" si="16"/>
        <v>-0.16472536504468374</v>
      </c>
      <c r="N42" s="40">
        <f t="shared" si="9"/>
        <v>3.4493272318667367</v>
      </c>
      <c r="O42" s="143">
        <f t="shared" si="10"/>
        <v>3.6406375874459638</v>
      </c>
      <c r="P42" s="52">
        <f t="shared" si="17"/>
        <v>5.5463092574053074E-2</v>
      </c>
    </row>
    <row r="43" spans="1:17" ht="20.100000000000001" customHeight="1" x14ac:dyDescent="0.25">
      <c r="A43" s="38" t="s">
        <v>190</v>
      </c>
      <c r="B43" s="19">
        <v>65416.029999999984</v>
      </c>
      <c r="C43" s="140">
        <v>75246.050000000017</v>
      </c>
      <c r="D43" s="247">
        <f t="shared" si="11"/>
        <v>9.0113620445147799E-2</v>
      </c>
      <c r="E43" s="215">
        <f t="shared" si="12"/>
        <v>0.10578356042237649</v>
      </c>
      <c r="F43" s="52">
        <f t="shared" si="13"/>
        <v>0.15026928414946666</v>
      </c>
      <c r="H43" s="19">
        <v>15075.401999999998</v>
      </c>
      <c r="I43" s="140">
        <v>17277.700000000008</v>
      </c>
      <c r="J43" s="247">
        <f t="shared" si="14"/>
        <v>7.5950416275524027E-2</v>
      </c>
      <c r="K43" s="215">
        <f t="shared" si="15"/>
        <v>8.8711111249854799E-2</v>
      </c>
      <c r="L43" s="52">
        <f t="shared" si="16"/>
        <v>0.14608552395485108</v>
      </c>
      <c r="N43" s="40">
        <f t="shared" si="9"/>
        <v>2.3045424798784033</v>
      </c>
      <c r="O43" s="143">
        <f t="shared" si="10"/>
        <v>2.2961603964593498</v>
      </c>
      <c r="P43" s="52">
        <f t="shared" si="17"/>
        <v>-3.6372006557656624E-3</v>
      </c>
    </row>
    <row r="44" spans="1:17" ht="20.100000000000001" customHeight="1" x14ac:dyDescent="0.25">
      <c r="A44" s="38" t="s">
        <v>191</v>
      </c>
      <c r="B44" s="19">
        <v>54990.869999999995</v>
      </c>
      <c r="C44" s="140">
        <v>51785.900000000016</v>
      </c>
      <c r="D44" s="247">
        <f t="shared" si="11"/>
        <v>7.5752478209522425E-2</v>
      </c>
      <c r="E44" s="215">
        <f t="shared" si="12"/>
        <v>7.2802451180854641E-2</v>
      </c>
      <c r="F44" s="52">
        <f t="shared" si="13"/>
        <v>-5.8281856606378107E-2</v>
      </c>
      <c r="H44" s="19">
        <v>13327.072999999997</v>
      </c>
      <c r="I44" s="140">
        <v>12799.504999999999</v>
      </c>
      <c r="J44" s="247">
        <f t="shared" si="14"/>
        <v>6.714227203256648E-2</v>
      </c>
      <c r="K44" s="215">
        <f t="shared" si="15"/>
        <v>6.5718140261613073E-2</v>
      </c>
      <c r="L44" s="52">
        <f t="shared" si="16"/>
        <v>-3.9586186704312167E-2</v>
      </c>
      <c r="N44" s="40">
        <f t="shared" si="9"/>
        <v>2.4235064838945077</v>
      </c>
      <c r="O44" s="143">
        <f t="shared" si="10"/>
        <v>2.4716196879845667</v>
      </c>
      <c r="P44" s="52">
        <f t="shared" si="17"/>
        <v>1.9852723485493769E-2</v>
      </c>
    </row>
    <row r="45" spans="1:17" ht="20.100000000000001" customHeight="1" x14ac:dyDescent="0.25">
      <c r="A45" s="38" t="s">
        <v>192</v>
      </c>
      <c r="B45" s="19">
        <v>46901.249999999978</v>
      </c>
      <c r="C45" s="140">
        <v>54211.299999999981</v>
      </c>
      <c r="D45" s="247">
        <f t="shared" si="11"/>
        <v>6.4608650829207873E-2</v>
      </c>
      <c r="E45" s="215">
        <f t="shared" si="12"/>
        <v>7.6212164347837202E-2</v>
      </c>
      <c r="F45" s="52">
        <f t="shared" si="13"/>
        <v>0.1558604514805044</v>
      </c>
      <c r="H45" s="19">
        <v>10107.285999999996</v>
      </c>
      <c r="I45" s="140">
        <v>10829.479000000001</v>
      </c>
      <c r="J45" s="247">
        <f t="shared" si="14"/>
        <v>5.0920869580511091E-2</v>
      </c>
      <c r="K45" s="215">
        <f t="shared" si="15"/>
        <v>5.560318308264213E-2</v>
      </c>
      <c r="L45" s="52">
        <f t="shared" si="16"/>
        <v>7.1452712429430118E-2</v>
      </c>
      <c r="N45" s="40">
        <f t="shared" si="9"/>
        <v>2.1550142053783219</v>
      </c>
      <c r="O45" s="143">
        <f t="shared" si="10"/>
        <v>1.9976423734535058</v>
      </c>
      <c r="P45" s="52">
        <f t="shared" si="17"/>
        <v>-7.3025890749146491E-2</v>
      </c>
    </row>
    <row r="46" spans="1:17" ht="20.100000000000001" customHeight="1" x14ac:dyDescent="0.25">
      <c r="A46" s="38" t="s">
        <v>193</v>
      </c>
      <c r="B46" s="19">
        <v>18355.740000000009</v>
      </c>
      <c r="C46" s="140">
        <v>21586.390000000007</v>
      </c>
      <c r="D46" s="247">
        <f t="shared" si="11"/>
        <v>2.528588462720557E-2</v>
      </c>
      <c r="E46" s="215">
        <f t="shared" si="12"/>
        <v>3.0346911111825588E-2</v>
      </c>
      <c r="F46" s="52">
        <f t="shared" si="13"/>
        <v>0.17600216607992902</v>
      </c>
      <c r="H46" s="19">
        <v>8139.6280000000052</v>
      </c>
      <c r="I46" s="140">
        <v>8318.7099999999991</v>
      </c>
      <c r="J46" s="247">
        <f t="shared" si="14"/>
        <v>4.1007737964660021E-2</v>
      </c>
      <c r="K46" s="215">
        <f t="shared" si="15"/>
        <v>4.2711819759880032E-2</v>
      </c>
      <c r="L46" s="52">
        <f t="shared" si="16"/>
        <v>2.2001251162828799E-2</v>
      </c>
      <c r="N46" s="40">
        <f t="shared" si="9"/>
        <v>4.4343774753837231</v>
      </c>
      <c r="O46" s="143">
        <f t="shared" si="10"/>
        <v>3.8536828066202808</v>
      </c>
      <c r="P46" s="52">
        <f t="shared" si="17"/>
        <v>-0.13095291774031767</v>
      </c>
    </row>
    <row r="47" spans="1:17" ht="20.100000000000001" customHeight="1" x14ac:dyDescent="0.25">
      <c r="A47" s="38" t="s">
        <v>194</v>
      </c>
      <c r="B47" s="19">
        <v>24265.440000000013</v>
      </c>
      <c r="C47" s="140">
        <v>22907.050000000014</v>
      </c>
      <c r="D47" s="247">
        <f t="shared" si="11"/>
        <v>3.3426770932056087E-2</v>
      </c>
      <c r="E47" s="215">
        <f t="shared" si="12"/>
        <v>3.2203541684558863E-2</v>
      </c>
      <c r="F47" s="52">
        <f t="shared" si="13"/>
        <v>-5.5980439670576698E-2</v>
      </c>
      <c r="H47" s="19">
        <v>6087.3619999999992</v>
      </c>
      <c r="I47" s="140">
        <v>5879.6059999999998</v>
      </c>
      <c r="J47" s="247">
        <f t="shared" si="14"/>
        <v>3.0668348208545717E-2</v>
      </c>
      <c r="K47" s="215">
        <f t="shared" si="15"/>
        <v>3.018841523879414E-2</v>
      </c>
      <c r="L47" s="52">
        <f t="shared" si="16"/>
        <v>-3.4129069373564351E-2</v>
      </c>
      <c r="N47" s="40">
        <f t="shared" si="9"/>
        <v>2.5086551078406143</v>
      </c>
      <c r="O47" s="143">
        <f t="shared" si="10"/>
        <v>2.566723344996408</v>
      </c>
      <c r="P47" s="52">
        <f t="shared" si="17"/>
        <v>2.3147158401450138E-2</v>
      </c>
    </row>
    <row r="48" spans="1:17" ht="20.100000000000001" customHeight="1" x14ac:dyDescent="0.25">
      <c r="A48" s="38" t="s">
        <v>195</v>
      </c>
      <c r="B48" s="19">
        <v>24804.400000000009</v>
      </c>
      <c r="C48" s="140">
        <v>25077.099999999988</v>
      </c>
      <c r="D48" s="247">
        <f t="shared" si="11"/>
        <v>3.4169213371242881E-2</v>
      </c>
      <c r="E48" s="215">
        <f t="shared" si="12"/>
        <v>3.5254274783433494E-2</v>
      </c>
      <c r="F48" s="52">
        <f t="shared" si="13"/>
        <v>1.0994017190497606E-2</v>
      </c>
      <c r="H48" s="19">
        <v>5623.6950000000006</v>
      </c>
      <c r="I48" s="140">
        <v>5852.6300000000019</v>
      </c>
      <c r="J48" s="247">
        <f t="shared" si="14"/>
        <v>2.8332377223279567E-2</v>
      </c>
      <c r="K48" s="215">
        <f t="shared" si="15"/>
        <v>3.0049908901893053E-2</v>
      </c>
      <c r="L48" s="52">
        <f t="shared" si="16"/>
        <v>4.0709000043565889E-2</v>
      </c>
      <c r="N48" s="40">
        <f t="shared" si="9"/>
        <v>2.2672167034880903</v>
      </c>
      <c r="O48" s="143">
        <f t="shared" si="10"/>
        <v>2.3338543930518303</v>
      </c>
      <c r="P48" s="52">
        <f t="shared" si="17"/>
        <v>2.9391848366862559E-2</v>
      </c>
    </row>
    <row r="49" spans="1:16" ht="20.100000000000001" customHeight="1" x14ac:dyDescent="0.25">
      <c r="A49" s="38" t="s">
        <v>196</v>
      </c>
      <c r="B49" s="19">
        <v>14310.729999999996</v>
      </c>
      <c r="C49" s="140">
        <v>9229.7299999999977</v>
      </c>
      <c r="D49" s="247">
        <f t="shared" si="11"/>
        <v>1.9713695427756622E-2</v>
      </c>
      <c r="E49" s="215">
        <f t="shared" si="12"/>
        <v>1.2975481120101594E-2</v>
      </c>
      <c r="F49" s="52">
        <f t="shared" si="13"/>
        <v>-0.35504827496570751</v>
      </c>
      <c r="H49" s="19">
        <v>5025.7540000000017</v>
      </c>
      <c r="I49" s="140">
        <v>3767.2710000000011</v>
      </c>
      <c r="J49" s="247">
        <f t="shared" si="14"/>
        <v>2.531992900742416E-2</v>
      </c>
      <c r="K49" s="215">
        <f t="shared" si="15"/>
        <v>1.9342782707730294E-2</v>
      </c>
      <c r="L49" s="52">
        <f t="shared" si="16"/>
        <v>-0.25040680463070819</v>
      </c>
      <c r="N49" s="40">
        <f t="shared" si="9"/>
        <v>3.5118781501712375</v>
      </c>
      <c r="O49" s="143">
        <f t="shared" si="10"/>
        <v>4.0816697779891742</v>
      </c>
      <c r="P49" s="52">
        <f t="shared" si="17"/>
        <v>0.16224698108906596</v>
      </c>
    </row>
    <row r="50" spans="1:16" ht="20.100000000000001" customHeight="1" x14ac:dyDescent="0.25">
      <c r="A50" s="38" t="s">
        <v>197</v>
      </c>
      <c r="B50" s="19">
        <v>6233.6600000000008</v>
      </c>
      <c r="C50" s="140">
        <v>8964.2800000000025</v>
      </c>
      <c r="D50" s="247">
        <f t="shared" si="11"/>
        <v>8.5871562554942615E-3</v>
      </c>
      <c r="E50" s="215">
        <f t="shared" si="12"/>
        <v>1.2602302114504365E-2</v>
      </c>
      <c r="F50" s="52">
        <f t="shared" si="13"/>
        <v>0.43804442334038129</v>
      </c>
      <c r="H50" s="19">
        <v>2023.6889999999999</v>
      </c>
      <c r="I50" s="140">
        <v>2950.8710000000001</v>
      </c>
      <c r="J50" s="247">
        <f t="shared" si="14"/>
        <v>1.0195417804593135E-2</v>
      </c>
      <c r="K50" s="215">
        <f t="shared" si="15"/>
        <v>1.5151035471444125E-2</v>
      </c>
      <c r="L50" s="52">
        <f t="shared" si="16"/>
        <v>0.45816427326530917</v>
      </c>
      <c r="N50" s="40">
        <f t="shared" si="9"/>
        <v>3.2463897613921833</v>
      </c>
      <c r="O50" s="143">
        <f t="shared" si="10"/>
        <v>3.2918103852177745</v>
      </c>
      <c r="P50" s="52">
        <f t="shared" si="17"/>
        <v>1.3991118492843261E-2</v>
      </c>
    </row>
    <row r="51" spans="1:16" ht="20.100000000000001" customHeight="1" x14ac:dyDescent="0.25">
      <c r="A51" s="38" t="s">
        <v>198</v>
      </c>
      <c r="B51" s="19">
        <v>8109.62</v>
      </c>
      <c r="C51" s="140">
        <v>11887.88</v>
      </c>
      <c r="D51" s="247">
        <f t="shared" si="11"/>
        <v>1.1171378309481325E-2</v>
      </c>
      <c r="E51" s="215">
        <f t="shared" si="12"/>
        <v>1.671240247526562E-2</v>
      </c>
      <c r="F51" s="52">
        <f t="shared" si="13"/>
        <v>0.46589852545495342</v>
      </c>
      <c r="H51" s="19">
        <v>2114.0180000000005</v>
      </c>
      <c r="I51" s="140">
        <v>2914.5960000000005</v>
      </c>
      <c r="J51" s="247">
        <f t="shared" si="14"/>
        <v>1.065049854816149E-2</v>
      </c>
      <c r="K51" s="215">
        <f t="shared" si="15"/>
        <v>1.4964784086098365E-2</v>
      </c>
      <c r="L51" s="52">
        <f t="shared" si="16"/>
        <v>0.37869970832793276</v>
      </c>
      <c r="N51" s="40">
        <f t="shared" si="9"/>
        <v>2.6068027848407205</v>
      </c>
      <c r="O51" s="143">
        <f t="shared" si="10"/>
        <v>2.451737399771869</v>
      </c>
      <c r="P51" s="52">
        <f t="shared" si="17"/>
        <v>-5.9484893130619471E-2</v>
      </c>
    </row>
    <row r="52" spans="1:16" ht="20.100000000000001" customHeight="1" x14ac:dyDescent="0.25">
      <c r="A52" s="38" t="s">
        <v>199</v>
      </c>
      <c r="B52" s="19">
        <v>2401.8699999999985</v>
      </c>
      <c r="C52" s="140">
        <v>2776.82</v>
      </c>
      <c r="D52" s="247">
        <f t="shared" si="11"/>
        <v>3.3086875118925295E-3</v>
      </c>
      <c r="E52" s="215">
        <f t="shared" si="12"/>
        <v>3.9037518414862101E-3</v>
      </c>
      <c r="F52" s="52">
        <f t="shared" si="13"/>
        <v>0.15610753288063128</v>
      </c>
      <c r="H52" s="19">
        <v>1274.1470000000004</v>
      </c>
      <c r="I52" s="140">
        <v>1192.3280000000009</v>
      </c>
      <c r="J52" s="247">
        <f t="shared" si="14"/>
        <v>6.4191983103475559E-3</v>
      </c>
      <c r="K52" s="215">
        <f t="shared" si="15"/>
        <v>6.1219225854319097E-3</v>
      </c>
      <c r="L52" s="52">
        <f t="shared" si="16"/>
        <v>-6.42147256164316E-2</v>
      </c>
      <c r="N52" s="40">
        <f t="shared" ref="N52" si="18">(H52/B52)*10</f>
        <v>5.3048125002602191</v>
      </c>
      <c r="O52" s="143">
        <f t="shared" ref="O52" si="19">(I52/C52)*10</f>
        <v>4.2938613233843057</v>
      </c>
      <c r="P52" s="52">
        <f t="shared" ref="P52" si="20">(O52-N52)/N52</f>
        <v>-0.19057246167066655</v>
      </c>
    </row>
    <row r="53" spans="1:16" ht="20.100000000000001" customHeight="1" x14ac:dyDescent="0.25">
      <c r="A53" s="38" t="s">
        <v>200</v>
      </c>
      <c r="B53" s="19">
        <v>5841.4800000000014</v>
      </c>
      <c r="C53" s="140">
        <v>4040.15</v>
      </c>
      <c r="D53" s="247">
        <f t="shared" si="11"/>
        <v>8.0469100854625719E-3</v>
      </c>
      <c r="E53" s="215">
        <f t="shared" si="12"/>
        <v>5.6797858710253132E-3</v>
      </c>
      <c r="F53" s="52">
        <f t="shared" si="13"/>
        <v>-0.30836876955839976</v>
      </c>
      <c r="H53" s="19">
        <v>1129.1380000000004</v>
      </c>
      <c r="I53" s="140">
        <v>1156.2229999999993</v>
      </c>
      <c r="J53" s="247">
        <f t="shared" si="14"/>
        <v>5.6886377645194927E-3</v>
      </c>
      <c r="K53" s="215">
        <f t="shared" si="15"/>
        <v>5.9365440528913425E-3</v>
      </c>
      <c r="L53" s="52">
        <f t="shared" si="16"/>
        <v>2.3987324844260745E-2</v>
      </c>
      <c r="N53" s="40">
        <f t="shared" si="9"/>
        <v>1.9329656183022113</v>
      </c>
      <c r="O53" s="143">
        <f t="shared" si="10"/>
        <v>2.8618318626783639</v>
      </c>
      <c r="P53" s="52">
        <f t="shared" si="17"/>
        <v>0.48053945480520605</v>
      </c>
    </row>
    <row r="54" spans="1:16" ht="20.100000000000001" customHeight="1" x14ac:dyDescent="0.25">
      <c r="A54" s="38" t="s">
        <v>201</v>
      </c>
      <c r="B54" s="19">
        <v>3864.1000000000017</v>
      </c>
      <c r="C54" s="140">
        <v>3635.2800000000011</v>
      </c>
      <c r="D54" s="247">
        <f t="shared" si="11"/>
        <v>5.3229772696706881E-3</v>
      </c>
      <c r="E54" s="215">
        <f t="shared" si="12"/>
        <v>5.1106052946600766E-3</v>
      </c>
      <c r="F54" s="52">
        <f t="shared" si="13"/>
        <v>-5.9216893972723408E-2</v>
      </c>
      <c r="H54" s="19">
        <v>1136.4059999999999</v>
      </c>
      <c r="I54" s="140">
        <v>1082.6749999999995</v>
      </c>
      <c r="J54" s="247">
        <f t="shared" si="14"/>
        <v>5.7252542093406975E-3</v>
      </c>
      <c r="K54" s="215">
        <f t="shared" si="15"/>
        <v>5.5589171227904445E-3</v>
      </c>
      <c r="L54" s="52">
        <f t="shared" si="16"/>
        <v>-4.7281517345033774E-2</v>
      </c>
      <c r="N54" s="40">
        <f t="shared" ref="N54" si="21">(H54/B54)*10</f>
        <v>2.9409332056623776</v>
      </c>
      <c r="O54" s="143">
        <f t="shared" ref="O54" si="22">(I54/C54)*10</f>
        <v>2.978243766642457</v>
      </c>
      <c r="P54" s="52">
        <f t="shared" ref="P54" si="23">(O54-N54)/N54</f>
        <v>1.2686640046174088E-2</v>
      </c>
    </row>
    <row r="55" spans="1:16" ht="20.100000000000001" customHeight="1" x14ac:dyDescent="0.25">
      <c r="A55" s="38" t="s">
        <v>202</v>
      </c>
      <c r="B55" s="19">
        <v>2674.599999999999</v>
      </c>
      <c r="C55" s="140">
        <v>2172.9799999999996</v>
      </c>
      <c r="D55" s="247">
        <f t="shared" si="11"/>
        <v>3.6843857574755342E-3</v>
      </c>
      <c r="E55" s="215">
        <f t="shared" si="12"/>
        <v>3.0548521965819545E-3</v>
      </c>
      <c r="F55" s="52">
        <f t="shared" si="13"/>
        <v>-0.18754954011814837</v>
      </c>
      <c r="H55" s="19">
        <v>1004.0989999999997</v>
      </c>
      <c r="I55" s="140">
        <v>891.99500000000057</v>
      </c>
      <c r="J55" s="247">
        <f t="shared" si="14"/>
        <v>5.0586867953396793E-3</v>
      </c>
      <c r="K55" s="215">
        <f t="shared" si="15"/>
        <v>4.5798843410473754E-3</v>
      </c>
      <c r="L55" s="52">
        <f t="shared" si="16"/>
        <v>-0.11164636156394854</v>
      </c>
      <c r="N55" s="40">
        <f t="shared" ref="N55" si="24">(H55/B55)*10</f>
        <v>3.7542024975697301</v>
      </c>
      <c r="O55" s="143">
        <f t="shared" ref="O55" si="25">(I55/C55)*10</f>
        <v>4.1049388397500239</v>
      </c>
      <c r="P55" s="52">
        <f t="shared" ref="P55" si="26">(O55-N55)/N55</f>
        <v>9.3424993033098716E-2</v>
      </c>
    </row>
    <row r="56" spans="1:16" ht="20.100000000000001" customHeight="1" x14ac:dyDescent="0.25">
      <c r="A56" s="38" t="s">
        <v>203</v>
      </c>
      <c r="B56" s="19">
        <v>2184.64</v>
      </c>
      <c r="C56" s="140">
        <v>2602.5299999999988</v>
      </c>
      <c r="D56" s="247">
        <f t="shared" si="11"/>
        <v>3.0094430947473841E-3</v>
      </c>
      <c r="E56" s="215">
        <f t="shared" si="12"/>
        <v>3.658728790495279E-3</v>
      </c>
      <c r="F56" s="52">
        <f t="shared" si="13"/>
        <v>0.19128552072652655</v>
      </c>
      <c r="H56" s="19">
        <v>643.69599999999969</v>
      </c>
      <c r="I56" s="140">
        <v>808.53899999999987</v>
      </c>
      <c r="J56" s="247">
        <f t="shared" si="14"/>
        <v>3.2429635478304127E-3</v>
      </c>
      <c r="K56" s="215">
        <f t="shared" si="15"/>
        <v>4.1513854956878697E-3</v>
      </c>
      <c r="L56" s="52">
        <f t="shared" si="16"/>
        <v>0.25608827769630427</v>
      </c>
      <c r="N56" s="40">
        <f t="shared" ref="N56" si="27">(H56/B56)*10</f>
        <v>2.9464625750695754</v>
      </c>
      <c r="O56" s="143">
        <f t="shared" ref="O56" si="28">(I56/C56)*10</f>
        <v>3.1067422853915239</v>
      </c>
      <c r="P56" s="52">
        <f t="shared" ref="P56" si="29">(O56-N56)/N56</f>
        <v>5.439733451159267E-2</v>
      </c>
    </row>
    <row r="57" spans="1:16" ht="20.100000000000001" customHeight="1" x14ac:dyDescent="0.25">
      <c r="A57" s="38" t="s">
        <v>204</v>
      </c>
      <c r="B57" s="19">
        <v>2697.5999999999995</v>
      </c>
      <c r="C57" s="140">
        <v>1556.4000000000003</v>
      </c>
      <c r="D57" s="247">
        <f t="shared" si="11"/>
        <v>3.7160693260173496E-3</v>
      </c>
      <c r="E57" s="215">
        <f t="shared" si="12"/>
        <v>2.1880422087456651E-3</v>
      </c>
      <c r="F57" s="52">
        <f t="shared" si="13"/>
        <v>-0.42304270462633431</v>
      </c>
      <c r="H57" s="19">
        <v>771.44199999999989</v>
      </c>
      <c r="I57" s="140">
        <v>608.06899999999973</v>
      </c>
      <c r="J57" s="247">
        <f t="shared" si="14"/>
        <v>3.8865524801542811E-3</v>
      </c>
      <c r="K57" s="215">
        <f t="shared" si="15"/>
        <v>3.1220866612215693E-3</v>
      </c>
      <c r="L57" s="52">
        <f t="shared" ref="L57:L58" si="30">(I57-H57)/H57</f>
        <v>-0.21177612834146986</v>
      </c>
      <c r="N57" s="40">
        <f t="shared" ref="N57:N58" si="31">(H57/B57)*10</f>
        <v>2.8597345788849351</v>
      </c>
      <c r="O57" s="143">
        <f t="shared" ref="O57:O58" si="32">(I57/C57)*10</f>
        <v>3.9068941146234875</v>
      </c>
      <c r="P57" s="52">
        <f t="shared" ref="P57:P58" si="33">(O57-N57)/N57</f>
        <v>0.36617368040738235</v>
      </c>
    </row>
    <row r="58" spans="1:16" ht="20.100000000000001" customHeight="1" x14ac:dyDescent="0.25">
      <c r="A58" s="38" t="s">
        <v>205</v>
      </c>
      <c r="B58" s="19">
        <v>2192.4599999999996</v>
      </c>
      <c r="C58" s="140">
        <v>1659.7699999999995</v>
      </c>
      <c r="D58" s="247">
        <f t="shared" si="11"/>
        <v>3.0202155080516009E-3</v>
      </c>
      <c r="E58" s="215">
        <f t="shared" si="12"/>
        <v>2.3333634135246665E-3</v>
      </c>
      <c r="F58" s="52">
        <f t="shared" si="13"/>
        <v>-0.24296452386816642</v>
      </c>
      <c r="H58" s="19">
        <v>415.35499999999996</v>
      </c>
      <c r="I58" s="140">
        <v>446.14099999999996</v>
      </c>
      <c r="J58" s="247">
        <f t="shared" si="14"/>
        <v>2.0925733955300353E-3</v>
      </c>
      <c r="K58" s="215">
        <f t="shared" si="15"/>
        <v>2.2906789609798439E-3</v>
      </c>
      <c r="L58" s="52">
        <f t="shared" si="30"/>
        <v>7.4119728906597987E-2</v>
      </c>
      <c r="N58" s="40">
        <f t="shared" si="31"/>
        <v>1.8944701385658123</v>
      </c>
      <c r="O58" s="143">
        <f t="shared" si="32"/>
        <v>2.6879688149562897</v>
      </c>
      <c r="P58" s="52">
        <f t="shared" si="33"/>
        <v>0.41884992549483352</v>
      </c>
    </row>
    <row r="59" spans="1:16" ht="20.100000000000001" customHeight="1" x14ac:dyDescent="0.25">
      <c r="A59" s="38" t="s">
        <v>206</v>
      </c>
      <c r="B59" s="19">
        <v>457.84000000000009</v>
      </c>
      <c r="C59" s="140">
        <v>451.04000000000008</v>
      </c>
      <c r="D59" s="247">
        <f t="shared" si="11"/>
        <v>6.3069587048627813E-4</v>
      </c>
      <c r="E59" s="215">
        <f t="shared" si="12"/>
        <v>6.3408799655142946E-4</v>
      </c>
      <c r="F59" s="52">
        <f t="shared" si="13"/>
        <v>-1.4852350165996876E-2</v>
      </c>
      <c r="H59" s="19">
        <v>210.58700000000002</v>
      </c>
      <c r="I59" s="140">
        <v>257.36299999999994</v>
      </c>
      <c r="J59" s="247">
        <f t="shared" si="14"/>
        <v>1.060944863176039E-3</v>
      </c>
      <c r="K59" s="215">
        <f t="shared" si="15"/>
        <v>1.3214118617985245E-3</v>
      </c>
      <c r="L59" s="52">
        <f t="shared" si="16"/>
        <v>0.22212197334118403</v>
      </c>
      <c r="N59" s="40">
        <f t="shared" si="9"/>
        <v>4.5995762711864403</v>
      </c>
      <c r="O59" s="143">
        <f t="shared" si="10"/>
        <v>5.7059905995033677</v>
      </c>
      <c r="P59" s="52">
        <f t="shared" si="17"/>
        <v>0.24054701196019798</v>
      </c>
    </row>
    <row r="60" spans="1:16" ht="20.100000000000001" customHeight="1" x14ac:dyDescent="0.25">
      <c r="A60" s="38" t="s">
        <v>207</v>
      </c>
      <c r="B60" s="19">
        <v>216.84000000000006</v>
      </c>
      <c r="C60" s="140">
        <v>316.88000000000005</v>
      </c>
      <c r="D60" s="247">
        <f t="shared" si="11"/>
        <v>2.9870717402639475E-4</v>
      </c>
      <c r="E60" s="215">
        <f t="shared" si="12"/>
        <v>4.4548111996101672E-4</v>
      </c>
      <c r="F60" s="52">
        <f t="shared" si="13"/>
        <v>0.46135399372809427</v>
      </c>
      <c r="H60" s="19">
        <v>97.357000000000028</v>
      </c>
      <c r="I60" s="140">
        <v>154.58899999999991</v>
      </c>
      <c r="J60" s="247">
        <f t="shared" si="14"/>
        <v>4.9048805977686008E-4</v>
      </c>
      <c r="K60" s="215">
        <f t="shared" si="15"/>
        <v>7.9372613119823763E-4</v>
      </c>
      <c r="L60" s="52">
        <f t="shared" si="16"/>
        <v>0.5878570621526944</v>
      </c>
      <c r="N60" s="40">
        <f t="shared" si="9"/>
        <v>4.4898081534772185</v>
      </c>
      <c r="O60" s="143">
        <f t="shared" si="10"/>
        <v>4.878471345619789</v>
      </c>
      <c r="P60" s="52">
        <f t="shared" si="17"/>
        <v>8.6565656895955079E-2</v>
      </c>
    </row>
    <row r="61" spans="1:16" ht="20.100000000000001" customHeight="1" thickBot="1" x14ac:dyDescent="0.3">
      <c r="A61" s="8" t="s">
        <v>17</v>
      </c>
      <c r="B61" s="196">
        <f>B62-SUM(B39:B60)</f>
        <v>1207.9700000000885</v>
      </c>
      <c r="C61" s="142">
        <f>C62-SUM(C39:C60)</f>
        <v>865.64000000001397</v>
      </c>
      <c r="D61" s="247">
        <f t="shared" si="11"/>
        <v>1.6640347952808078E-3</v>
      </c>
      <c r="E61" s="215">
        <f t="shared" si="12"/>
        <v>1.2169473513098355E-3</v>
      </c>
      <c r="F61" s="52">
        <f t="shared" si="13"/>
        <v>-0.28339279949009449</v>
      </c>
      <c r="H61" s="19">
        <f>H62-SUM(H39:H60)</f>
        <v>559.22400000004563</v>
      </c>
      <c r="I61" s="140">
        <f>I62-SUM(I39:I60)</f>
        <v>465.06400000001304</v>
      </c>
      <c r="J61" s="247">
        <f t="shared" si="14"/>
        <v>2.817390580448012E-3</v>
      </c>
      <c r="K61" s="215">
        <f t="shared" si="15"/>
        <v>2.387837747055662E-3</v>
      </c>
      <c r="L61" s="52">
        <f t="shared" si="16"/>
        <v>-0.16837617841871041</v>
      </c>
      <c r="N61" s="40">
        <f t="shared" si="9"/>
        <v>4.6294527181966831</v>
      </c>
      <c r="O61" s="143">
        <f t="shared" si="10"/>
        <v>5.3724874081605005</v>
      </c>
      <c r="P61" s="52">
        <f t="shared" si="17"/>
        <v>0.16050162625988601</v>
      </c>
    </row>
    <row r="62" spans="1:16" s="1" customFormat="1" ht="26.25" customHeight="1" thickBot="1" x14ac:dyDescent="0.3">
      <c r="A62" s="12" t="s">
        <v>18</v>
      </c>
      <c r="B62" s="17">
        <v>725928.32999999984</v>
      </c>
      <c r="C62" s="145">
        <v>711320.83000000019</v>
      </c>
      <c r="D62" s="253">
        <f>SUM(D39:D61)</f>
        <v>1.0000000000000002</v>
      </c>
      <c r="E62" s="254">
        <f>SUM(E39:E61)</f>
        <v>0.99999999999999989</v>
      </c>
      <c r="F62" s="57">
        <f t="shared" si="13"/>
        <v>-2.0122509890197638E-2</v>
      </c>
      <c r="H62" s="17">
        <v>198490.05100000004</v>
      </c>
      <c r="I62" s="145">
        <v>194763.65200000003</v>
      </c>
      <c r="J62" s="253">
        <f t="shared" si="14"/>
        <v>1</v>
      </c>
      <c r="K62" s="254">
        <f t="shared" si="15"/>
        <v>1</v>
      </c>
      <c r="L62" s="57">
        <f t="shared" si="16"/>
        <v>-1.8773731888456234E-2</v>
      </c>
      <c r="N62" s="37">
        <f t="shared" si="9"/>
        <v>2.7342926677072938</v>
      </c>
      <c r="O62" s="150">
        <f t="shared" si="10"/>
        <v>2.7380563563701625</v>
      </c>
      <c r="P62" s="57">
        <f t="shared" si="17"/>
        <v>1.3764761568206768E-3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B37</f>
        <v>jan-jun</v>
      </c>
      <c r="C66" s="348"/>
      <c r="D66" s="354" t="str">
        <f>B66</f>
        <v>jan-jun</v>
      </c>
      <c r="E66" s="348"/>
      <c r="F66" s="131" t="str">
        <f>F37</f>
        <v>2023 / 2022</v>
      </c>
      <c r="H66" s="343" t="str">
        <f>B66</f>
        <v>jan-jun</v>
      </c>
      <c r="I66" s="348"/>
      <c r="J66" s="354" t="str">
        <f>B66</f>
        <v>jan-jun</v>
      </c>
      <c r="K66" s="344"/>
      <c r="L66" s="131" t="str">
        <f>F66</f>
        <v>2023 / 2022</v>
      </c>
      <c r="N66" s="343" t="str">
        <f>B66</f>
        <v>jan-jun</v>
      </c>
      <c r="O66" s="344"/>
      <c r="P66" s="131" t="str">
        <f>L66</f>
        <v>2023 / 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B67</f>
        <v>2022</v>
      </c>
      <c r="E67" s="134">
        <f>C67</f>
        <v>2023</v>
      </c>
      <c r="F67" s="131" t="str">
        <f>F38</f>
        <v>HL</v>
      </c>
      <c r="H67" s="25">
        <f>B67</f>
        <v>2022</v>
      </c>
      <c r="I67" s="134">
        <f>C67</f>
        <v>2023</v>
      </c>
      <c r="J67" s="99">
        <f>B67</f>
        <v>2022</v>
      </c>
      <c r="K67" s="134">
        <f>C67</f>
        <v>2023</v>
      </c>
      <c r="L67" s="26">
        <v>1000</v>
      </c>
      <c r="N67" s="25">
        <f>B67</f>
        <v>2022</v>
      </c>
      <c r="O67" s="134">
        <f>C67</f>
        <v>2023</v>
      </c>
      <c r="P67" s="132"/>
    </row>
    <row r="68" spans="1:16" ht="20.100000000000001" customHeight="1" x14ac:dyDescent="0.25">
      <c r="A68" s="38" t="s">
        <v>152</v>
      </c>
      <c r="B68" s="39">
        <v>136442.14000000007</v>
      </c>
      <c r="C68" s="147">
        <v>122706.39999999998</v>
      </c>
      <c r="D68" s="247">
        <f>B68/$B$96</f>
        <v>0.16579503719223537</v>
      </c>
      <c r="E68" s="246">
        <f>C68/$C$96</f>
        <v>0.14071890536722878</v>
      </c>
      <c r="F68" s="61">
        <f>(C68-B68)/B68</f>
        <v>-0.10067080448899501</v>
      </c>
      <c r="H68" s="19">
        <v>55713.421000000002</v>
      </c>
      <c r="I68" s="147">
        <v>50662.728000000017</v>
      </c>
      <c r="J68" s="245">
        <f>H68/$H$96</f>
        <v>0.2398684306649983</v>
      </c>
      <c r="K68" s="246">
        <f>I68/$I$96</f>
        <v>0.20037580186445783</v>
      </c>
      <c r="L68" s="58">
        <f>(I68-H68)/H68</f>
        <v>-9.0654871112653176E-2</v>
      </c>
      <c r="N68" s="41">
        <f t="shared" ref="N68:N96" si="34">(H68/B68)*10</f>
        <v>4.0833001446620507</v>
      </c>
      <c r="O68" s="149">
        <f t="shared" ref="O68:O96" si="35">(I68/C68)*10</f>
        <v>4.1287763311449135</v>
      </c>
      <c r="P68" s="61">
        <f>(O68-N68)/N68</f>
        <v>1.1137115781780612E-2</v>
      </c>
    </row>
    <row r="69" spans="1:16" ht="20.100000000000001" customHeight="1" x14ac:dyDescent="0.25">
      <c r="A69" t="s">
        <v>186</v>
      </c>
      <c r="B69" s="19">
        <v>96167.950000000012</v>
      </c>
      <c r="C69" s="140">
        <v>115253.02999999998</v>
      </c>
      <c r="D69" s="247">
        <f t="shared" ref="D69:D95" si="36">B69/$B$96</f>
        <v>0.11685663129404908</v>
      </c>
      <c r="E69" s="215">
        <f t="shared" ref="E69:E95" si="37">C69/$C$96</f>
        <v>0.13217142888925421</v>
      </c>
      <c r="F69" s="52">
        <f t="shared" ref="F69:F96" si="38">(C69-B69)/B69</f>
        <v>0.19845572251462124</v>
      </c>
      <c r="H69" s="19">
        <v>29508.233000000004</v>
      </c>
      <c r="I69" s="140">
        <v>42948.511999999981</v>
      </c>
      <c r="J69" s="214">
        <f t="shared" ref="J69:J96" si="39">H69/$H$96</f>
        <v>0.12704467638788713</v>
      </c>
      <c r="K69" s="215">
        <f t="shared" ref="K69:K96" si="40">I69/$I$96</f>
        <v>0.16986536001151148</v>
      </c>
      <c r="L69" s="59">
        <f t="shared" ref="L69:L96" si="41">(I69-H69)/H69</f>
        <v>0.45547556168476694</v>
      </c>
      <c r="N69" s="40">
        <f t="shared" si="34"/>
        <v>3.0684061581847177</v>
      </c>
      <c r="O69" s="143">
        <f t="shared" si="35"/>
        <v>3.7264540463708409</v>
      </c>
      <c r="P69" s="52">
        <f t="shared" ref="P69:P96" si="42">(O69-N69)/N69</f>
        <v>0.21445918638601191</v>
      </c>
    </row>
    <row r="70" spans="1:16" ht="20.100000000000001" customHeight="1" x14ac:dyDescent="0.25">
      <c r="A70" s="38" t="s">
        <v>153</v>
      </c>
      <c r="B70" s="19">
        <v>99526.52999999997</v>
      </c>
      <c r="C70" s="140">
        <v>112667.43999999992</v>
      </c>
      <c r="D70" s="247">
        <f t="shared" si="36"/>
        <v>0.12093774506148992</v>
      </c>
      <c r="E70" s="215">
        <f t="shared" si="37"/>
        <v>0.12920629101112835</v>
      </c>
      <c r="F70" s="52">
        <f t="shared" si="38"/>
        <v>0.13203424252809728</v>
      </c>
      <c r="H70" s="19">
        <v>29158.379000000008</v>
      </c>
      <c r="I70" s="140">
        <v>35267.533000000039</v>
      </c>
      <c r="J70" s="214">
        <f t="shared" si="39"/>
        <v>0.12553841580586558</v>
      </c>
      <c r="K70" s="215">
        <f t="shared" si="40"/>
        <v>0.13948637358525648</v>
      </c>
      <c r="L70" s="59">
        <f t="shared" si="41"/>
        <v>0.20951624231237373</v>
      </c>
      <c r="N70" s="40">
        <f t="shared" si="34"/>
        <v>2.9297091941214082</v>
      </c>
      <c r="O70" s="143">
        <f t="shared" si="35"/>
        <v>3.1302329226616017</v>
      </c>
      <c r="P70" s="52">
        <f t="shared" si="42"/>
        <v>6.8444925845388777E-2</v>
      </c>
    </row>
    <row r="71" spans="1:16" ht="20.100000000000001" customHeight="1" x14ac:dyDescent="0.25">
      <c r="A71" s="38" t="s">
        <v>154</v>
      </c>
      <c r="B71" s="19">
        <v>67731.349999999977</v>
      </c>
      <c r="C71" s="140">
        <v>62575.27999999997</v>
      </c>
      <c r="D71" s="247">
        <f t="shared" si="36"/>
        <v>8.2302444774981554E-2</v>
      </c>
      <c r="E71" s="215">
        <f t="shared" si="37"/>
        <v>7.1760926118342991E-2</v>
      </c>
      <c r="F71" s="52">
        <f t="shared" si="38"/>
        <v>-7.6125309771619923E-2</v>
      </c>
      <c r="H71" s="19">
        <v>26765.018000000007</v>
      </c>
      <c r="I71" s="140">
        <v>24151.66</v>
      </c>
      <c r="J71" s="214">
        <f t="shared" si="39"/>
        <v>0.11523404503163488</v>
      </c>
      <c r="K71" s="215">
        <f t="shared" si="40"/>
        <v>9.5522061876686742E-2</v>
      </c>
      <c r="L71" s="59">
        <f t="shared" si="41"/>
        <v>-9.764080861070247E-2</v>
      </c>
      <c r="N71" s="40">
        <f t="shared" si="34"/>
        <v>3.9516439580784994</v>
      </c>
      <c r="O71" s="143">
        <f t="shared" si="35"/>
        <v>3.8596167687943246</v>
      </c>
      <c r="P71" s="52">
        <f t="shared" si="42"/>
        <v>-2.3288330188766145E-2</v>
      </c>
    </row>
    <row r="72" spans="1:16" ht="20.100000000000001" customHeight="1" x14ac:dyDescent="0.25">
      <c r="A72" s="38" t="s">
        <v>155</v>
      </c>
      <c r="B72" s="19">
        <v>139791.82</v>
      </c>
      <c r="C72" s="140">
        <v>162945.51999999993</v>
      </c>
      <c r="D72" s="247">
        <f t="shared" si="36"/>
        <v>0.16986533629617845</v>
      </c>
      <c r="E72" s="215">
        <f t="shared" si="37"/>
        <v>0.18686486775664415</v>
      </c>
      <c r="F72" s="52">
        <f t="shared" si="38"/>
        <v>0.16562986303490379</v>
      </c>
      <c r="H72" s="19">
        <v>17774.003000000008</v>
      </c>
      <c r="I72" s="140">
        <v>21778.744000000002</v>
      </c>
      <c r="J72" s="214">
        <f t="shared" si="39"/>
        <v>7.6524150370248734E-2</v>
      </c>
      <c r="K72" s="215">
        <f t="shared" si="40"/>
        <v>8.613695836909431E-2</v>
      </c>
      <c r="L72" s="59">
        <f t="shared" si="41"/>
        <v>0.2253145225642188</v>
      </c>
      <c r="N72" s="40">
        <f t="shared" si="34"/>
        <v>1.2714623073081106</v>
      </c>
      <c r="O72" s="143">
        <f t="shared" si="35"/>
        <v>1.3365659884358903</v>
      </c>
      <c r="P72" s="52">
        <f t="shared" si="42"/>
        <v>5.1203783827154549E-2</v>
      </c>
    </row>
    <row r="73" spans="1:16" ht="20.100000000000001" customHeight="1" x14ac:dyDescent="0.25">
      <c r="A73" s="38" t="s">
        <v>156</v>
      </c>
      <c r="B73" s="19">
        <v>50783.46</v>
      </c>
      <c r="C73" s="140">
        <v>51536.63</v>
      </c>
      <c r="D73" s="247">
        <f t="shared" si="36"/>
        <v>6.1708542825921621E-2</v>
      </c>
      <c r="E73" s="215">
        <f t="shared" si="37"/>
        <v>5.9101873740211475E-2</v>
      </c>
      <c r="F73" s="52">
        <f t="shared" si="38"/>
        <v>1.4831009939062802E-2</v>
      </c>
      <c r="H73" s="19">
        <v>17796.034000000007</v>
      </c>
      <c r="I73" s="140">
        <v>17975.783999999992</v>
      </c>
      <c r="J73" s="214">
        <f t="shared" si="39"/>
        <v>7.6619002585408533E-2</v>
      </c>
      <c r="K73" s="215">
        <f t="shared" si="40"/>
        <v>7.1095897819444073E-2</v>
      </c>
      <c r="L73" s="59">
        <f t="shared" si="41"/>
        <v>1.0100565103437395E-2</v>
      </c>
      <c r="N73" s="40">
        <f t="shared" si="34"/>
        <v>3.5042972652907083</v>
      </c>
      <c r="O73" s="143">
        <f t="shared" si="35"/>
        <v>3.4879626393887211</v>
      </c>
      <c r="P73" s="52">
        <f t="shared" si="42"/>
        <v>-4.6613128582948899E-3</v>
      </c>
    </row>
    <row r="74" spans="1:16" ht="20.100000000000001" customHeight="1" x14ac:dyDescent="0.25">
      <c r="A74" s="38" t="s">
        <v>157</v>
      </c>
      <c r="B74" s="19">
        <v>21287.94</v>
      </c>
      <c r="C74" s="140">
        <v>20819.709999999992</v>
      </c>
      <c r="D74" s="247">
        <f t="shared" si="36"/>
        <v>2.5867630074155046E-2</v>
      </c>
      <c r="E74" s="215">
        <f t="shared" si="37"/>
        <v>2.3875908683354301E-2</v>
      </c>
      <c r="F74" s="52">
        <f t="shared" si="38"/>
        <v>-2.199508266182669E-2</v>
      </c>
      <c r="H74" s="19">
        <v>6091.0579999999991</v>
      </c>
      <c r="I74" s="140">
        <v>6165.6879999999992</v>
      </c>
      <c r="J74" s="214">
        <f t="shared" si="39"/>
        <v>2.6224426670002601E-2</v>
      </c>
      <c r="K74" s="215">
        <f t="shared" si="40"/>
        <v>2.4385869569559394E-2</v>
      </c>
      <c r="L74" s="59">
        <f t="shared" si="41"/>
        <v>1.2252387023732186E-2</v>
      </c>
      <c r="N74" s="40">
        <f t="shared" si="34"/>
        <v>2.8612716871618389</v>
      </c>
      <c r="O74" s="143">
        <f t="shared" si="35"/>
        <v>2.9614668023714072</v>
      </c>
      <c r="P74" s="52">
        <f t="shared" si="42"/>
        <v>3.5017686596883153E-2</v>
      </c>
    </row>
    <row r="75" spans="1:16" ht="20.100000000000001" customHeight="1" x14ac:dyDescent="0.25">
      <c r="A75" s="38" t="s">
        <v>158</v>
      </c>
      <c r="B75" s="19">
        <v>9735.24</v>
      </c>
      <c r="C75" s="140">
        <v>27936.660000000011</v>
      </c>
      <c r="D75" s="247">
        <f t="shared" si="36"/>
        <v>1.1829589288729543E-2</v>
      </c>
      <c r="E75" s="215">
        <f t="shared" si="37"/>
        <v>3.2037580882630798E-2</v>
      </c>
      <c r="F75" s="52">
        <f t="shared" si="38"/>
        <v>1.8696426590407647</v>
      </c>
      <c r="H75" s="19">
        <v>2123.6440000000002</v>
      </c>
      <c r="I75" s="140">
        <v>6018.8410000000003</v>
      </c>
      <c r="J75" s="214">
        <f t="shared" si="39"/>
        <v>9.1431318419872235E-3</v>
      </c>
      <c r="K75" s="215">
        <f t="shared" si="40"/>
        <v>2.3805076024916678E-2</v>
      </c>
      <c r="L75" s="59">
        <f t="shared" si="41"/>
        <v>1.8342043204981624</v>
      </c>
      <c r="N75" s="40">
        <f t="shared" si="34"/>
        <v>2.1813987123070415</v>
      </c>
      <c r="O75" s="143">
        <f t="shared" si="35"/>
        <v>2.1544597672019483</v>
      </c>
      <c r="P75" s="52">
        <f t="shared" si="42"/>
        <v>-1.2349390761582804E-2</v>
      </c>
    </row>
    <row r="76" spans="1:16" ht="20.100000000000001" customHeight="1" x14ac:dyDescent="0.25">
      <c r="A76" s="38" t="s">
        <v>159</v>
      </c>
      <c r="B76" s="19">
        <v>1860.49</v>
      </c>
      <c r="C76" s="140">
        <v>2387.77</v>
      </c>
      <c r="D76" s="247">
        <f t="shared" si="36"/>
        <v>2.2607385720114169E-3</v>
      </c>
      <c r="E76" s="215">
        <f t="shared" si="37"/>
        <v>2.738279182411903E-3</v>
      </c>
      <c r="F76" s="52">
        <f t="shared" si="38"/>
        <v>0.28340920940182424</v>
      </c>
      <c r="H76" s="19">
        <v>4205.0129999999981</v>
      </c>
      <c r="I76" s="140">
        <v>5833.6789999999992</v>
      </c>
      <c r="J76" s="214">
        <f t="shared" si="39"/>
        <v>1.8104252999217477E-2</v>
      </c>
      <c r="K76" s="215">
        <f t="shared" si="40"/>
        <v>2.3072743091229669E-2</v>
      </c>
      <c r="L76" s="59">
        <f t="shared" si="41"/>
        <v>0.38731533053524492</v>
      </c>
      <c r="N76" s="40">
        <f t="shared" si="34"/>
        <v>22.601642578030511</v>
      </c>
      <c r="O76" s="143">
        <f t="shared" si="35"/>
        <v>24.431494658195717</v>
      </c>
      <c r="P76" s="52">
        <f t="shared" si="42"/>
        <v>8.0961021918994458E-2</v>
      </c>
    </row>
    <row r="77" spans="1:16" ht="20.100000000000001" customHeight="1" x14ac:dyDescent="0.25">
      <c r="A77" s="38" t="s">
        <v>160</v>
      </c>
      <c r="B77" s="19">
        <v>10061.500000000002</v>
      </c>
      <c r="C77" s="140">
        <v>10057.670000000002</v>
      </c>
      <c r="D77" s="247">
        <f t="shared" si="36"/>
        <v>1.2226037840726301E-2</v>
      </c>
      <c r="E77" s="215">
        <f t="shared" si="37"/>
        <v>1.1534070863009725E-2</v>
      </c>
      <c r="F77" s="52">
        <f t="shared" si="38"/>
        <v>-3.8065894747303349E-4</v>
      </c>
      <c r="H77" s="19">
        <v>4623.2980000000007</v>
      </c>
      <c r="I77" s="140">
        <v>4567.085</v>
      </c>
      <c r="J77" s="214">
        <f t="shared" si="39"/>
        <v>1.9905136246374557E-2</v>
      </c>
      <c r="K77" s="215">
        <f t="shared" si="40"/>
        <v>1.8063246003218323E-2</v>
      </c>
      <c r="L77" s="59">
        <f t="shared" si="41"/>
        <v>-1.2158636540409171E-2</v>
      </c>
      <c r="N77" s="40">
        <f t="shared" si="34"/>
        <v>4.5950385131441633</v>
      </c>
      <c r="O77" s="143">
        <f t="shared" si="35"/>
        <v>4.5408976432911388</v>
      </c>
      <c r="P77" s="52">
        <f t="shared" si="42"/>
        <v>-1.1782462692783524E-2</v>
      </c>
    </row>
    <row r="78" spans="1:16" ht="20.100000000000001" customHeight="1" x14ac:dyDescent="0.25">
      <c r="A78" s="38" t="s">
        <v>162</v>
      </c>
      <c r="B78" s="19">
        <v>49529.180000000015</v>
      </c>
      <c r="C78" s="140">
        <v>52981.799999999981</v>
      </c>
      <c r="D78" s="247">
        <f t="shared" si="36"/>
        <v>6.0184428653793608E-2</v>
      </c>
      <c r="E78" s="215">
        <f t="shared" si="37"/>
        <v>6.0759185343107133E-2</v>
      </c>
      <c r="F78" s="52">
        <f t="shared" si="38"/>
        <v>6.9708806000825477E-2</v>
      </c>
      <c r="H78" s="19">
        <v>3487.4650000000006</v>
      </c>
      <c r="I78" s="140">
        <v>4085.0510000000004</v>
      </c>
      <c r="J78" s="214">
        <f t="shared" si="39"/>
        <v>1.5014923541476809E-2</v>
      </c>
      <c r="K78" s="215">
        <f t="shared" si="40"/>
        <v>1.615675669462973E-2</v>
      </c>
      <c r="L78" s="59">
        <f t="shared" si="41"/>
        <v>0.17135254403986841</v>
      </c>
      <c r="N78" s="40">
        <f t="shared" si="34"/>
        <v>0.70412330670525936</v>
      </c>
      <c r="O78" s="143">
        <f t="shared" si="35"/>
        <v>0.77102910810882264</v>
      </c>
      <c r="P78" s="52">
        <f t="shared" si="42"/>
        <v>9.5020006817597841E-2</v>
      </c>
    </row>
    <row r="79" spans="1:16" ht="20.100000000000001" customHeight="1" x14ac:dyDescent="0.25">
      <c r="A79" s="38" t="s">
        <v>161</v>
      </c>
      <c r="B79" s="19">
        <v>14239.880000000005</v>
      </c>
      <c r="C79" s="140">
        <v>9980.239999999998</v>
      </c>
      <c r="D79" s="247">
        <f t="shared" si="36"/>
        <v>1.730331578068893E-2</v>
      </c>
      <c r="E79" s="215">
        <f t="shared" si="37"/>
        <v>1.1445274640134756E-2</v>
      </c>
      <c r="F79" s="52">
        <f t="shared" si="38"/>
        <v>-0.29913454326862343</v>
      </c>
      <c r="H79" s="19">
        <v>4104.5469999999996</v>
      </c>
      <c r="I79" s="140">
        <v>3994.8520000000012</v>
      </c>
      <c r="J79" s="214">
        <f t="shared" si="39"/>
        <v>1.7671706921043792E-2</v>
      </c>
      <c r="K79" s="215">
        <f t="shared" si="40"/>
        <v>1.5800011259358815E-2</v>
      </c>
      <c r="L79" s="59">
        <f t="shared" si="41"/>
        <v>-2.6725239106775572E-2</v>
      </c>
      <c r="N79" s="40">
        <f t="shared" si="34"/>
        <v>2.8824308912715546</v>
      </c>
      <c r="O79" s="143">
        <f t="shared" si="35"/>
        <v>4.0027614566383196</v>
      </c>
      <c r="P79" s="52">
        <f t="shared" si="42"/>
        <v>0.38867560320675815</v>
      </c>
    </row>
    <row r="80" spans="1:16" ht="20.100000000000001" customHeight="1" x14ac:dyDescent="0.25">
      <c r="A80" s="38" t="s">
        <v>163</v>
      </c>
      <c r="B80" s="19">
        <v>4731.2900000000036</v>
      </c>
      <c r="C80" s="140">
        <v>3637.3399999999992</v>
      </c>
      <c r="D80" s="247">
        <f t="shared" si="36"/>
        <v>5.7491358719326119E-3</v>
      </c>
      <c r="E80" s="215">
        <f t="shared" si="37"/>
        <v>4.1712779712259175E-3</v>
      </c>
      <c r="F80" s="52">
        <f t="shared" si="38"/>
        <v>-0.23121601085539115</v>
      </c>
      <c r="H80" s="19">
        <v>3167.1390000000006</v>
      </c>
      <c r="I80" s="140">
        <v>2345.4019999999996</v>
      </c>
      <c r="J80" s="214">
        <f t="shared" si="39"/>
        <v>1.3635792740638062E-2</v>
      </c>
      <c r="K80" s="215">
        <f t="shared" si="40"/>
        <v>9.2762830782523766E-3</v>
      </c>
      <c r="L80" s="59">
        <f t="shared" si="41"/>
        <v>-0.25945719464791434</v>
      </c>
      <c r="N80" s="40">
        <f t="shared" si="34"/>
        <v>6.6940284784910631</v>
      </c>
      <c r="O80" s="143">
        <f t="shared" si="35"/>
        <v>6.4481241786580306</v>
      </c>
      <c r="P80" s="52">
        <f t="shared" si="42"/>
        <v>-3.67348750641203E-2</v>
      </c>
    </row>
    <row r="81" spans="1:16" ht="20.100000000000001" customHeight="1" x14ac:dyDescent="0.25">
      <c r="A81" s="38" t="s">
        <v>164</v>
      </c>
      <c r="B81" s="19">
        <v>6194.0299999999988</v>
      </c>
      <c r="C81" s="140">
        <v>5821.9699999999966</v>
      </c>
      <c r="D81" s="247">
        <f t="shared" si="36"/>
        <v>7.5265561960536605E-3</v>
      </c>
      <c r="E81" s="215">
        <f t="shared" si="37"/>
        <v>6.6765975163548489E-3</v>
      </c>
      <c r="F81" s="52">
        <f t="shared" ref="F81:F86" si="43">(C81-B81)/B81</f>
        <v>-6.006751662487949E-2</v>
      </c>
      <c r="H81" s="19">
        <v>2157.069</v>
      </c>
      <c r="I81" s="140">
        <v>2011.7970000000005</v>
      </c>
      <c r="J81" s="214">
        <f t="shared" si="39"/>
        <v>9.2870397577294195E-3</v>
      </c>
      <c r="K81" s="215">
        <f t="shared" si="40"/>
        <v>7.9568442714634448E-3</v>
      </c>
      <c r="L81" s="59">
        <f>(I81-H81)/H81</f>
        <v>-6.7346941613828523E-2</v>
      </c>
      <c r="N81" s="40">
        <f t="shared" si="34"/>
        <v>3.4824968558434497</v>
      </c>
      <c r="O81" s="143">
        <f t="shared" si="35"/>
        <v>3.4555262222237522</v>
      </c>
      <c r="P81" s="52">
        <f>(O81-N81)/N81</f>
        <v>-7.7446254041671873E-3</v>
      </c>
    </row>
    <row r="82" spans="1:16" ht="20.100000000000001" customHeight="1" x14ac:dyDescent="0.25">
      <c r="A82" s="38" t="s">
        <v>165</v>
      </c>
      <c r="B82" s="19">
        <v>3389.9000000000005</v>
      </c>
      <c r="C82" s="140">
        <v>7697.84</v>
      </c>
      <c r="D82" s="247">
        <f t="shared" si="36"/>
        <v>4.11917166190708E-3</v>
      </c>
      <c r="E82" s="215">
        <f t="shared" si="37"/>
        <v>8.8278330917708342E-3</v>
      </c>
      <c r="F82" s="52">
        <f>(C82-B82)/B82</f>
        <v>1.2708162482669103</v>
      </c>
      <c r="H82" s="19">
        <v>809.01900000000001</v>
      </c>
      <c r="I82" s="140">
        <v>1930.9190000000001</v>
      </c>
      <c r="J82" s="214">
        <f t="shared" si="39"/>
        <v>3.4831484842434328E-3</v>
      </c>
      <c r="K82" s="215">
        <f t="shared" si="40"/>
        <v>7.6369642582278033E-3</v>
      </c>
      <c r="L82" s="59">
        <f>(I82-H82)/H82</f>
        <v>1.3867412261022301</v>
      </c>
      <c r="N82" s="40">
        <f t="shared" si="34"/>
        <v>2.3865571255789253</v>
      </c>
      <c r="O82" s="143">
        <f t="shared" si="35"/>
        <v>2.5083906654334203</v>
      </c>
      <c r="P82" s="52">
        <f>(O82-N82)/N82</f>
        <v>5.1049915608008284E-2</v>
      </c>
    </row>
    <row r="83" spans="1:16" ht="20.100000000000001" customHeight="1" x14ac:dyDescent="0.25">
      <c r="A83" s="38" t="s">
        <v>167</v>
      </c>
      <c r="B83" s="19">
        <v>7615.9299999999994</v>
      </c>
      <c r="C83" s="140">
        <v>6098.3300000000017</v>
      </c>
      <c r="D83" s="247">
        <f t="shared" si="36"/>
        <v>9.2543505811581404E-3</v>
      </c>
      <c r="E83" s="215">
        <f t="shared" si="37"/>
        <v>6.993525375759803E-3</v>
      </c>
      <c r="F83" s="52">
        <f>(C83-B83)/B83</f>
        <v>-0.19926653737626235</v>
      </c>
      <c r="H83" s="19">
        <v>1797.8189999999991</v>
      </c>
      <c r="I83" s="140">
        <v>1577.5340000000008</v>
      </c>
      <c r="J83" s="214">
        <f t="shared" si="39"/>
        <v>7.7403256595877734E-3</v>
      </c>
      <c r="K83" s="215">
        <f t="shared" si="40"/>
        <v>6.2392937115120541E-3</v>
      </c>
      <c r="L83" s="59">
        <f>(I83-H83)/H83</f>
        <v>-0.12252901988464822</v>
      </c>
      <c r="N83" s="40">
        <f t="shared" si="34"/>
        <v>2.3606033668901882</v>
      </c>
      <c r="O83" s="143">
        <f t="shared" si="35"/>
        <v>2.5868295090623179</v>
      </c>
      <c r="P83" s="52">
        <f>(O83-N83)/N83</f>
        <v>9.5834033512438591E-2</v>
      </c>
    </row>
    <row r="84" spans="1:16" ht="20.100000000000001" customHeight="1" x14ac:dyDescent="0.25">
      <c r="A84" s="38" t="s">
        <v>166</v>
      </c>
      <c r="B84" s="19">
        <v>7567.6799999999994</v>
      </c>
      <c r="C84" s="140">
        <v>4347.2400000000016</v>
      </c>
      <c r="D84" s="247">
        <f t="shared" si="36"/>
        <v>9.1957205234316549E-3</v>
      </c>
      <c r="E84" s="215">
        <f t="shared" si="37"/>
        <v>4.9853866967707631E-3</v>
      </c>
      <c r="F84" s="52">
        <f t="shared" si="43"/>
        <v>-0.42555182037295419</v>
      </c>
      <c r="H84" s="19">
        <v>2140.8209999999995</v>
      </c>
      <c r="I84" s="140">
        <v>1402.9389999999999</v>
      </c>
      <c r="J84" s="214">
        <f t="shared" si="39"/>
        <v>9.2170856570568897E-3</v>
      </c>
      <c r="K84" s="215">
        <f t="shared" si="40"/>
        <v>5.5487542457626935E-3</v>
      </c>
      <c r="L84" s="59">
        <f t="shared" si="41"/>
        <v>-0.34467244108685396</v>
      </c>
      <c r="N84" s="40">
        <f t="shared" si="34"/>
        <v>2.8289000063427623</v>
      </c>
      <c r="O84" s="143">
        <f t="shared" si="35"/>
        <v>3.227194725849043</v>
      </c>
      <c r="P84" s="52">
        <f t="shared" si="42"/>
        <v>0.14079490919200116</v>
      </c>
    </row>
    <row r="85" spans="1:16" ht="20.100000000000001" customHeight="1" x14ac:dyDescent="0.25">
      <c r="A85" s="38" t="s">
        <v>169</v>
      </c>
      <c r="B85" s="19">
        <v>2602.4899999999998</v>
      </c>
      <c r="C85" s="140">
        <v>3533.3999999999987</v>
      </c>
      <c r="D85" s="247">
        <f t="shared" si="36"/>
        <v>3.1623655737327222E-3</v>
      </c>
      <c r="E85" s="215">
        <f t="shared" si="37"/>
        <v>4.0520802519230141E-3</v>
      </c>
      <c r="F85" s="52">
        <f t="shared" si="43"/>
        <v>0.35769974140150357</v>
      </c>
      <c r="H85" s="19">
        <v>1052.3579999999999</v>
      </c>
      <c r="I85" s="140">
        <v>1297.8700000000001</v>
      </c>
      <c r="J85" s="214">
        <f t="shared" si="39"/>
        <v>4.530819637834773E-3</v>
      </c>
      <c r="K85" s="215">
        <f t="shared" si="40"/>
        <v>5.1331965772909785E-3</v>
      </c>
      <c r="L85" s="59">
        <f t="shared" si="41"/>
        <v>0.23329703389911055</v>
      </c>
      <c r="N85" s="40">
        <f t="shared" si="34"/>
        <v>4.0436581888883341</v>
      </c>
      <c r="O85" s="143">
        <f t="shared" si="35"/>
        <v>3.6731476764589366</v>
      </c>
      <c r="P85" s="52">
        <f t="shared" si="42"/>
        <v>-9.1627554833277516E-2</v>
      </c>
    </row>
    <row r="86" spans="1:16" ht="20.100000000000001" customHeight="1" x14ac:dyDescent="0.25">
      <c r="A86" s="38" t="s">
        <v>168</v>
      </c>
      <c r="B86" s="19">
        <v>23564.129999999997</v>
      </c>
      <c r="C86" s="140">
        <v>23848.020000000011</v>
      </c>
      <c r="D86" s="247">
        <f t="shared" si="36"/>
        <v>2.8633498490661807E-2</v>
      </c>
      <c r="E86" s="215">
        <f t="shared" si="37"/>
        <v>2.7348754992207267E-2</v>
      </c>
      <c r="F86" s="52">
        <f t="shared" si="43"/>
        <v>1.2047548540939725E-2</v>
      </c>
      <c r="H86" s="19">
        <v>1247.146999999999</v>
      </c>
      <c r="I86" s="140">
        <v>1272.1549999999997</v>
      </c>
      <c r="J86" s="214">
        <f t="shared" si="39"/>
        <v>5.3694637365485128E-3</v>
      </c>
      <c r="K86" s="215">
        <f t="shared" si="40"/>
        <v>5.0314913602930982E-3</v>
      </c>
      <c r="L86" s="59">
        <f t="shared" si="41"/>
        <v>2.0052167066112285E-2</v>
      </c>
      <c r="N86" s="40">
        <f t="shared" si="34"/>
        <v>0.52925654373830022</v>
      </c>
      <c r="O86" s="143">
        <f t="shared" si="35"/>
        <v>0.53344260865262572</v>
      </c>
      <c r="P86" s="52">
        <f t="shared" si="42"/>
        <v>7.9093304822611017E-3</v>
      </c>
    </row>
    <row r="87" spans="1:16" ht="20.100000000000001" customHeight="1" x14ac:dyDescent="0.25">
      <c r="A87" s="38" t="s">
        <v>170</v>
      </c>
      <c r="B87" s="19">
        <v>17066.260000000002</v>
      </c>
      <c r="C87" s="140">
        <v>10758.119999999995</v>
      </c>
      <c r="D87" s="247">
        <f t="shared" si="36"/>
        <v>2.0737736973579848E-2</v>
      </c>
      <c r="E87" s="215">
        <f t="shared" si="37"/>
        <v>1.2337342389714725E-2</v>
      </c>
      <c r="F87" s="52">
        <f t="shared" ref="F87:F88" si="44">(C87-B87)/B87</f>
        <v>-0.36962638562872041</v>
      </c>
      <c r="H87" s="19">
        <v>1969.5949999999993</v>
      </c>
      <c r="I87" s="140">
        <v>1234.4560000000004</v>
      </c>
      <c r="J87" s="214">
        <f t="shared" si="39"/>
        <v>8.4798896426702495E-3</v>
      </c>
      <c r="K87" s="215">
        <f t="shared" si="40"/>
        <v>4.8823883085488632E-3</v>
      </c>
      <c r="L87" s="59">
        <f t="shared" ref="L87:L88" si="45">(I87-H87)/H87</f>
        <v>-0.37324373792581683</v>
      </c>
      <c r="N87" s="40">
        <f t="shared" si="34"/>
        <v>1.1540870700434653</v>
      </c>
      <c r="O87" s="143">
        <f t="shared" si="35"/>
        <v>1.1474644268701231</v>
      </c>
      <c r="P87" s="52">
        <f t="shared" ref="P87:P88" si="46">(O87-N87)/N87</f>
        <v>-5.7384259344425773E-3</v>
      </c>
    </row>
    <row r="88" spans="1:16" ht="20.100000000000001" customHeight="1" x14ac:dyDescent="0.25">
      <c r="A88" s="38" t="s">
        <v>208</v>
      </c>
      <c r="B88" s="19">
        <v>1293.01</v>
      </c>
      <c r="C88" s="140">
        <v>1367.8800000000006</v>
      </c>
      <c r="D88" s="247">
        <f t="shared" si="36"/>
        <v>1.5711761853041308E-3</v>
      </c>
      <c r="E88" s="215">
        <f t="shared" si="37"/>
        <v>1.5686759311146364E-3</v>
      </c>
      <c r="F88" s="52">
        <f t="shared" si="44"/>
        <v>5.7903651170525032E-2</v>
      </c>
      <c r="H88" s="19">
        <v>1381.8200000000006</v>
      </c>
      <c r="I88" s="140">
        <v>1099.6449999999998</v>
      </c>
      <c r="J88" s="214">
        <f t="shared" si="39"/>
        <v>5.9492845514101181E-3</v>
      </c>
      <c r="K88" s="215">
        <f t="shared" si="40"/>
        <v>4.3491982634895144E-3</v>
      </c>
      <c r="L88" s="59">
        <f t="shared" si="45"/>
        <v>-0.20420532341404868</v>
      </c>
      <c r="N88" s="40">
        <f t="shared" si="34"/>
        <v>10.686846969474333</v>
      </c>
      <c r="O88" s="143">
        <f t="shared" si="35"/>
        <v>8.0390458227329837</v>
      </c>
      <c r="P88" s="52">
        <f t="shared" si="46"/>
        <v>-0.24776261457700932</v>
      </c>
    </row>
    <row r="89" spans="1:16" ht="20.100000000000001" customHeight="1" x14ac:dyDescent="0.25">
      <c r="A89" s="38" t="s">
        <v>171</v>
      </c>
      <c r="B89" s="19">
        <v>2726.0900000000006</v>
      </c>
      <c r="C89" s="140">
        <v>2804.2900000000004</v>
      </c>
      <c r="D89" s="247">
        <f t="shared" si="36"/>
        <v>3.3125557319709353E-3</v>
      </c>
      <c r="E89" s="215">
        <f t="shared" si="37"/>
        <v>3.2159416227048152E-3</v>
      </c>
      <c r="F89" s="52">
        <f t="shared" ref="F89:F94" si="47">(C89-B89)/B89</f>
        <v>2.868577339706312E-2</v>
      </c>
      <c r="H89" s="19">
        <v>1016.03</v>
      </c>
      <c r="I89" s="140">
        <v>1006.8770000000002</v>
      </c>
      <c r="J89" s="214">
        <f t="shared" si="39"/>
        <v>4.3744131527762081E-3</v>
      </c>
      <c r="K89" s="215">
        <f t="shared" si="40"/>
        <v>3.9822921942513573E-3</v>
      </c>
      <c r="L89" s="59">
        <f t="shared" ref="L89:L94" si="48">(I89-H89)/H89</f>
        <v>-9.0085922659761952E-3</v>
      </c>
      <c r="N89" s="40">
        <f t="shared" si="34"/>
        <v>3.7270596348616509</v>
      </c>
      <c r="O89" s="143">
        <f t="shared" si="35"/>
        <v>3.5904881449493455</v>
      </c>
      <c r="P89" s="52">
        <f t="shared" ref="P89:P92" si="49">(O89-N89)/N89</f>
        <v>-3.6643226374716953E-2</v>
      </c>
    </row>
    <row r="90" spans="1:16" ht="20.100000000000001" customHeight="1" x14ac:dyDescent="0.25">
      <c r="A90" s="38" t="s">
        <v>172</v>
      </c>
      <c r="B90" s="19">
        <v>7030.2100000000019</v>
      </c>
      <c r="C90" s="140">
        <v>4521.8300000000008</v>
      </c>
      <c r="D90" s="247">
        <f t="shared" si="36"/>
        <v>8.5426242099341503E-3</v>
      </c>
      <c r="E90" s="215">
        <f t="shared" si="37"/>
        <v>5.1856053788286215E-3</v>
      </c>
      <c r="F90" s="52">
        <f t="shared" si="47"/>
        <v>-0.35680015248477648</v>
      </c>
      <c r="H90" s="19">
        <v>1573.249</v>
      </c>
      <c r="I90" s="140">
        <v>950.31699999999989</v>
      </c>
      <c r="J90" s="214">
        <f t="shared" si="39"/>
        <v>6.773462514091136E-3</v>
      </c>
      <c r="K90" s="215">
        <f t="shared" si="40"/>
        <v>3.7585921330652761E-3</v>
      </c>
      <c r="L90" s="59">
        <f t="shared" si="48"/>
        <v>-0.39595257966157937</v>
      </c>
      <c r="N90" s="40">
        <f t="shared" si="34"/>
        <v>2.2378406903918937</v>
      </c>
      <c r="O90" s="143">
        <f t="shared" si="35"/>
        <v>2.1016203616677314</v>
      </c>
      <c r="P90" s="52">
        <f t="shared" si="49"/>
        <v>-6.0871325340101513E-2</v>
      </c>
    </row>
    <row r="91" spans="1:16" ht="20.100000000000001" customHeight="1" x14ac:dyDescent="0.25">
      <c r="A91" s="38" t="s">
        <v>209</v>
      </c>
      <c r="B91" s="19">
        <v>4574.41</v>
      </c>
      <c r="C91" s="140">
        <v>3775.0599999999986</v>
      </c>
      <c r="D91" s="247">
        <f t="shared" si="36"/>
        <v>5.5585061629972454E-3</v>
      </c>
      <c r="E91" s="215">
        <f t="shared" si="37"/>
        <v>4.3292143759054999E-3</v>
      </c>
      <c r="F91" s="52">
        <f t="shared" si="47"/>
        <v>-0.17474384674744969</v>
      </c>
      <c r="H91" s="19">
        <v>1070.568</v>
      </c>
      <c r="I91" s="140">
        <v>903.54899999999998</v>
      </c>
      <c r="J91" s="214">
        <f t="shared" si="39"/>
        <v>4.60922092865498E-3</v>
      </c>
      <c r="K91" s="215">
        <f t="shared" si="40"/>
        <v>3.5736203427266873E-3</v>
      </c>
      <c r="L91" s="59">
        <f t="shared" si="48"/>
        <v>-0.15600970699665972</v>
      </c>
      <c r="N91" s="40">
        <f t="shared" si="34"/>
        <v>2.3403411587505274</v>
      </c>
      <c r="O91" s="143">
        <f t="shared" si="35"/>
        <v>2.3934692428729618</v>
      </c>
      <c r="P91" s="52">
        <f t="shared" si="49"/>
        <v>2.2700999776801213E-2</v>
      </c>
    </row>
    <row r="92" spans="1:16" ht="20.100000000000001" customHeight="1" x14ac:dyDescent="0.25">
      <c r="A92" s="38" t="s">
        <v>210</v>
      </c>
      <c r="B92" s="19">
        <v>2330.89</v>
      </c>
      <c r="C92" s="140">
        <v>1091.3100000000004</v>
      </c>
      <c r="D92" s="247">
        <f t="shared" si="36"/>
        <v>2.8323360674422822E-3</v>
      </c>
      <c r="E92" s="215">
        <f t="shared" si="37"/>
        <v>1.2515072450688027E-3</v>
      </c>
      <c r="F92" s="52">
        <f t="shared" si="47"/>
        <v>-0.53180544770452465</v>
      </c>
      <c r="H92" s="19">
        <v>1443.471</v>
      </c>
      <c r="I92" s="140">
        <v>860.03299999999967</v>
      </c>
      <c r="J92" s="214">
        <f t="shared" si="39"/>
        <v>6.2147166206224479E-3</v>
      </c>
      <c r="K92" s="215">
        <f t="shared" si="40"/>
        <v>3.4015105148876928E-3</v>
      </c>
      <c r="L92" s="59">
        <f t="shared" si="48"/>
        <v>-0.40419100903308786</v>
      </c>
      <c r="N92" s="40">
        <f t="shared" si="34"/>
        <v>6.1927890205028984</v>
      </c>
      <c r="O92" s="143">
        <f t="shared" si="35"/>
        <v>7.8807396615077234</v>
      </c>
      <c r="P92" s="52">
        <f t="shared" si="49"/>
        <v>0.27256711562696695</v>
      </c>
    </row>
    <row r="93" spans="1:16" ht="20.100000000000001" customHeight="1" x14ac:dyDescent="0.25">
      <c r="A93" s="38" t="s">
        <v>173</v>
      </c>
      <c r="B93" s="19">
        <v>1050.19</v>
      </c>
      <c r="C93" s="140">
        <v>3116.88</v>
      </c>
      <c r="D93" s="247">
        <f t="shared" si="36"/>
        <v>1.2761181414254687E-3</v>
      </c>
      <c r="E93" s="215">
        <f t="shared" si="37"/>
        <v>3.5744178116301037E-3</v>
      </c>
      <c r="F93" s="52">
        <f t="shared" si="47"/>
        <v>1.9679200906502632</v>
      </c>
      <c r="H93" s="19">
        <v>241.64999999999998</v>
      </c>
      <c r="I93" s="140">
        <v>725.32700000000011</v>
      </c>
      <c r="J93" s="214">
        <f t="shared" si="39"/>
        <v>1.0403993369963195E-3</v>
      </c>
      <c r="K93" s="215">
        <f t="shared" si="40"/>
        <v>2.8687357545954017E-3</v>
      </c>
      <c r="L93" s="59">
        <f t="shared" si="48"/>
        <v>2.0015601075936278</v>
      </c>
      <c r="N93" s="40">
        <f t="shared" ref="N93:N94" si="50">(H93/B93)*10</f>
        <v>2.30101219779278</v>
      </c>
      <c r="O93" s="143">
        <f t="shared" ref="O93:O94" si="51">(I93/C93)*10</f>
        <v>2.3270931187597856</v>
      </c>
      <c r="P93" s="52">
        <f t="shared" ref="P93:P94" si="52">(O93-N93)/N93</f>
        <v>1.1334542681704808E-2</v>
      </c>
    </row>
    <row r="94" spans="1:16" ht="20.100000000000001" customHeight="1" x14ac:dyDescent="0.25">
      <c r="A94" s="38" t="s">
        <v>211</v>
      </c>
      <c r="B94" s="19">
        <v>1903.55</v>
      </c>
      <c r="C94" s="140">
        <v>2873.12</v>
      </c>
      <c r="D94" s="247">
        <f t="shared" si="36"/>
        <v>2.3130621012487748E-3</v>
      </c>
      <c r="E94" s="215">
        <f t="shared" si="37"/>
        <v>3.2948754212387653E-3</v>
      </c>
      <c r="F94" s="52">
        <f t="shared" si="47"/>
        <v>0.50934832287042631</v>
      </c>
      <c r="H94" s="19">
        <v>447.5619999999999</v>
      </c>
      <c r="I94" s="140">
        <v>711.73399999999992</v>
      </c>
      <c r="J94" s="214">
        <f t="shared" si="39"/>
        <v>1.9269323735350578E-3</v>
      </c>
      <c r="K94" s="215">
        <f t="shared" si="40"/>
        <v>2.814974175180578E-3</v>
      </c>
      <c r="L94" s="59">
        <f t="shared" si="48"/>
        <v>0.5902467144216893</v>
      </c>
      <c r="N94" s="40">
        <f t="shared" si="50"/>
        <v>2.3511964487405108</v>
      </c>
      <c r="O94" s="143">
        <f t="shared" si="51"/>
        <v>2.4772164058584396</v>
      </c>
      <c r="P94" s="52">
        <f t="shared" si="52"/>
        <v>5.359822535689656E-2</v>
      </c>
    </row>
    <row r="95" spans="1:16" ht="20.100000000000001" customHeight="1" thickBot="1" x14ac:dyDescent="0.3">
      <c r="A95" s="8" t="s">
        <v>17</v>
      </c>
      <c r="B95" s="19">
        <f>B96-SUM(B68:B94)</f>
        <v>32159.180000000051</v>
      </c>
      <c r="C95" s="140">
        <f>C96-SUM(C68:C94)</f>
        <v>34855.770000000135</v>
      </c>
      <c r="D95" s="247">
        <f t="shared" si="36"/>
        <v>3.9077607872258509E-2</v>
      </c>
      <c r="E95" s="215">
        <f t="shared" si="37"/>
        <v>3.997237145032298E-2</v>
      </c>
      <c r="F95" s="52">
        <f t="shared" si="38"/>
        <v>8.3851329542608974E-2</v>
      </c>
      <c r="H95" s="19">
        <f>H96-SUM(H68:H94)</f>
        <v>9401.1539999999804</v>
      </c>
      <c r="I95" s="140">
        <f>I96-SUM(I68:I94)</f>
        <v>10057.842999999964</v>
      </c>
      <c r="J95" s="214">
        <f t="shared" si="39"/>
        <v>4.0475706139459049E-2</v>
      </c>
      <c r="K95" s="215">
        <f t="shared" si="40"/>
        <v>3.9779704641088737E-2</v>
      </c>
      <c r="L95" s="59">
        <f t="shared" si="41"/>
        <v>6.9851956472576165E-2</v>
      </c>
      <c r="N95" s="40">
        <f t="shared" si="34"/>
        <v>2.9233189403461051</v>
      </c>
      <c r="O95" s="143">
        <f t="shared" si="35"/>
        <v>2.8855604108014039</v>
      </c>
      <c r="P95" s="52">
        <f t="shared" si="42"/>
        <v>-1.2916322274514034E-2</v>
      </c>
    </row>
    <row r="96" spans="1:16" s="1" customFormat="1" ht="26.25" customHeight="1" thickBot="1" x14ac:dyDescent="0.3">
      <c r="A96" s="12" t="s">
        <v>18</v>
      </c>
      <c r="B96" s="17">
        <v>822956.7200000002</v>
      </c>
      <c r="C96" s="145">
        <v>871996.54999999993</v>
      </c>
      <c r="D96" s="243">
        <f>SUM(D68:D95)</f>
        <v>0.99999999999999978</v>
      </c>
      <c r="E96" s="244">
        <f>SUM(E68:E95)</f>
        <v>1</v>
      </c>
      <c r="F96" s="57">
        <f t="shared" si="38"/>
        <v>5.9589804431027321E-2</v>
      </c>
      <c r="H96" s="17">
        <v>232266.584</v>
      </c>
      <c r="I96" s="145">
        <v>252838.55399999997</v>
      </c>
      <c r="J96" s="255">
        <f t="shared" si="39"/>
        <v>1</v>
      </c>
      <c r="K96" s="244">
        <f t="shared" si="40"/>
        <v>1</v>
      </c>
      <c r="L96" s="60">
        <f t="shared" si="41"/>
        <v>8.8570510857472168E-2</v>
      </c>
      <c r="N96" s="37">
        <f t="shared" si="34"/>
        <v>2.8223426378971661</v>
      </c>
      <c r="O96" s="150">
        <f t="shared" si="35"/>
        <v>2.8995361736236225</v>
      </c>
      <c r="P96" s="57">
        <f t="shared" si="42"/>
        <v>2.735087323910846E-2</v>
      </c>
    </row>
  </sheetData>
  <customSheetViews>
    <customSheetView guid="{D2454DF7-9151-402B-B9E4-208D72282370}" showGridLines="0" fitToPage="1" hiddenColumns="1" topLeftCell="A25">
      <selection activeCell="N7" sqref="N7:N10"/>
      <pageMargins left="0.31496062992125984" right="0.31496062992125984" top="0.35433070866141736" bottom="0.35433070866141736" header="0.31496062992125984" footer="0.31496062992125984"/>
      <printOptions horizontalCentered="1"/>
      <pageSetup paperSize="9" scale="44" orientation="portrait" r:id="rId1"/>
    </customSheetView>
  </customSheetViews>
  <mergeCells count="33">
    <mergeCell ref="H4:I4"/>
    <mergeCell ref="J4:K4"/>
    <mergeCell ref="H5:I5"/>
    <mergeCell ref="J5:K5"/>
    <mergeCell ref="A4:A6"/>
    <mergeCell ref="B4:C4"/>
    <mergeCell ref="D5:E5"/>
    <mergeCell ref="D4:E4"/>
    <mergeCell ref="B5:C5"/>
    <mergeCell ref="A36:A38"/>
    <mergeCell ref="B36:C36"/>
    <mergeCell ref="D36:E36"/>
    <mergeCell ref="H36:I36"/>
    <mergeCell ref="J36:K36"/>
    <mergeCell ref="B37:C37"/>
    <mergeCell ref="D37:E37"/>
    <mergeCell ref="H37:I37"/>
    <mergeCell ref="J37:K37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N4:O4"/>
    <mergeCell ref="N5:O5"/>
    <mergeCell ref="N36:O36"/>
    <mergeCell ref="N37:O37"/>
    <mergeCell ref="N65:O65"/>
  </mergeCells>
  <conditionalFormatting sqref="Q7:Q33">
    <cfRule type="cellIs" dxfId="3" priority="27" operator="greaterThan">
      <formula>0</formula>
    </cfRule>
    <cfRule type="cellIs" dxfId="2" priority="28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2"/>
  <ignoredErrors>
    <ignoredError sqref="L28:L31 N28:P31 F28:F31 D7:E18 D39:E46 J39:K46 J68:L92 D68:F92 P82:Q92 L59:L60 P59:P60 D94:F96 D93:E93 J94:L95 J93:K93 P95:Q96 Q93 Q9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0" id="{B666C80E-09AD-47EE-AB05-0B5F8A38A5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F68:F96 F39:F62</xm:sqref>
        </x14:conditionalFormatting>
        <x14:conditionalFormatting xmlns:xm="http://schemas.microsoft.com/office/excel/2006/main">
          <x14:cfRule type="iconSet" priority="249" id="{E489B013-DFD0-4B47-944A-DED4BCDCCC5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L7:L33 L68:L96 L39:L62</xm:sqref>
        </x14:conditionalFormatting>
        <x14:conditionalFormatting xmlns:xm="http://schemas.microsoft.com/office/excel/2006/main">
          <x14:cfRule type="iconSet" priority="1" id="{5808023C-AE2D-4A8A-84ED-44A967D2F9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P68:P96 P39:P62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9DEB2-36B7-4337-B9A2-89D39A116A98}">
  <sheetPr codeName="Folha26">
    <pageSetUpPr fitToPage="1"/>
  </sheetPr>
  <dimension ref="A1:Q96"/>
  <sheetViews>
    <sheetView showGridLines="0" zoomScaleNormal="100" workbookViewId="0">
      <selection activeCell="H96" sqref="H96:I96"/>
    </sheetView>
  </sheetViews>
  <sheetFormatPr defaultRowHeight="15" x14ac:dyDescent="0.25"/>
  <cols>
    <col min="1" max="1" width="32.28515625" customWidth="1"/>
    <col min="2" max="5" width="9.7109375" customWidth="1"/>
    <col min="6" max="6" width="11" customWidth="1"/>
    <col min="7" max="7" width="1.85546875" customWidth="1"/>
    <col min="8" max="11" width="9.7109375" customWidth="1"/>
    <col min="12" max="12" width="10.85546875" customWidth="1"/>
    <col min="13" max="13" width="1.85546875" customWidth="1"/>
    <col min="14" max="15" width="9.7109375" style="34" customWidth="1"/>
    <col min="16" max="16" width="10.85546875" customWidth="1"/>
    <col min="17" max="17" width="1.85546875" customWidth="1"/>
  </cols>
  <sheetData>
    <row r="1" spans="1:17" ht="15.75" x14ac:dyDescent="0.25">
      <c r="A1" s="4" t="s">
        <v>184</v>
      </c>
    </row>
    <row r="3" spans="1:17" ht="8.25" customHeight="1" thickBot="1" x14ac:dyDescent="0.3"/>
    <row r="4" spans="1:17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104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7" x14ac:dyDescent="0.25">
      <c r="A5" s="360"/>
      <c r="B5" s="354" t="s">
        <v>63</v>
      </c>
      <c r="C5" s="348"/>
      <c r="D5" s="354" t="str">
        <f>B5</f>
        <v>jun</v>
      </c>
      <c r="E5" s="348"/>
      <c r="F5" s="131" t="s">
        <v>149</v>
      </c>
      <c r="H5" s="343" t="str">
        <f>B5</f>
        <v>jun</v>
      </c>
      <c r="I5" s="348"/>
      <c r="J5" s="354" t="str">
        <f>B5</f>
        <v>jun</v>
      </c>
      <c r="K5" s="344"/>
      <c r="L5" s="131" t="str">
        <f>F5</f>
        <v>2023 /2022</v>
      </c>
      <c r="N5" s="343" t="str">
        <f>B5</f>
        <v>jun</v>
      </c>
      <c r="O5" s="344"/>
      <c r="P5" s="131" t="str">
        <f>L5</f>
        <v>2023 /2022</v>
      </c>
    </row>
    <row r="6" spans="1:17" ht="19.5" customHeight="1" thickBot="1" x14ac:dyDescent="0.3">
      <c r="A6" s="361"/>
      <c r="B6" s="99">
        <v>2022</v>
      </c>
      <c r="C6" s="134"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C6</f>
        <v>2023</v>
      </c>
      <c r="J6" s="99">
        <f>B6</f>
        <v>2022</v>
      </c>
      <c r="K6" s="134">
        <f>C6</f>
        <v>2023</v>
      </c>
      <c r="L6" s="268">
        <v>1000</v>
      </c>
      <c r="N6" s="25">
        <f>B6</f>
        <v>2022</v>
      </c>
      <c r="O6" s="134">
        <f>C6</f>
        <v>2023</v>
      </c>
      <c r="P6" s="132"/>
    </row>
    <row r="7" spans="1:17" ht="20.100000000000001" customHeight="1" x14ac:dyDescent="0.25">
      <c r="A7" s="8" t="s">
        <v>186</v>
      </c>
      <c r="B7" s="19">
        <v>16895.8</v>
      </c>
      <c r="C7" s="147">
        <v>35929.760000000009</v>
      </c>
      <c r="D7" s="214">
        <f>B7/$B$33</f>
        <v>6.6348119146390855E-2</v>
      </c>
      <c r="E7" s="246">
        <f>C7/$C$33</f>
        <v>0.11829348734526143</v>
      </c>
      <c r="F7" s="52">
        <f>(C7-B7)/B7</f>
        <v>1.1265497934397903</v>
      </c>
      <c r="H7" s="19">
        <v>5168.5400000000009</v>
      </c>
      <c r="I7" s="147">
        <v>15933.514999999998</v>
      </c>
      <c r="J7" s="214">
        <f t="shared" ref="J7:J32" si="0">H7/$H$33</f>
        <v>7.358185752085826E-2</v>
      </c>
      <c r="K7" s="246">
        <f>I7/$I$33</f>
        <v>0.18439310325193969</v>
      </c>
      <c r="L7" s="52">
        <f>(I7-H7)/H7</f>
        <v>2.0827883696362988</v>
      </c>
      <c r="N7" s="40">
        <f t="shared" ref="N7:O33" si="1">(H7/B7)*10</f>
        <v>3.0590679340427807</v>
      </c>
      <c r="O7" s="149">
        <f t="shared" si="1"/>
        <v>4.434628842497137</v>
      </c>
      <c r="P7" s="52">
        <f>(O7-N7)/N7</f>
        <v>0.44966667563882851</v>
      </c>
      <c r="Q7" s="2"/>
    </row>
    <row r="8" spans="1:17" ht="20.100000000000001" customHeight="1" x14ac:dyDescent="0.25">
      <c r="A8" s="8" t="s">
        <v>185</v>
      </c>
      <c r="B8" s="19">
        <v>35219</v>
      </c>
      <c r="C8" s="140">
        <v>29301.539999999986</v>
      </c>
      <c r="D8" s="214">
        <f t="shared" ref="D8:D32" si="2">B8/$B$33</f>
        <v>0.1383014955324246</v>
      </c>
      <c r="E8" s="215">
        <f t="shared" ref="E8:E32" si="3">C8/$C$33</f>
        <v>9.6471041030796456E-2</v>
      </c>
      <c r="F8" s="52">
        <f t="shared" ref="F8:F33" si="4">(C8-B8)/B8</f>
        <v>-0.16801896703483954</v>
      </c>
      <c r="H8" s="19">
        <v>8766.0080000000016</v>
      </c>
      <c r="I8" s="140">
        <v>8941.6139999999978</v>
      </c>
      <c r="J8" s="214">
        <f t="shared" si="0"/>
        <v>0.1247971674172404</v>
      </c>
      <c r="K8" s="215">
        <f t="shared" ref="K8:K32" si="5">I8/$I$33</f>
        <v>0.10347823148507967</v>
      </c>
      <c r="L8" s="52">
        <f t="shared" ref="L8:L33" si="6">(I8-H8)/H8</f>
        <v>2.0032607773115892E-2</v>
      </c>
      <c r="N8" s="40">
        <f t="shared" si="1"/>
        <v>2.4889996876685885</v>
      </c>
      <c r="O8" s="143">
        <f t="shared" si="1"/>
        <v>3.0515850020169593</v>
      </c>
      <c r="P8" s="52">
        <f t="shared" ref="P8:P33" si="7">(O8-N8)/N8</f>
        <v>0.22602868017044095</v>
      </c>
      <c r="Q8" s="2"/>
    </row>
    <row r="9" spans="1:17" ht="20.100000000000001" customHeight="1" x14ac:dyDescent="0.25">
      <c r="A9" s="8" t="s">
        <v>153</v>
      </c>
      <c r="B9" s="19">
        <v>14023.810000000001</v>
      </c>
      <c r="C9" s="140">
        <v>20911.53</v>
      </c>
      <c r="D9" s="214">
        <f t="shared" si="2"/>
        <v>5.5070101253941663E-2</v>
      </c>
      <c r="E9" s="215">
        <f t="shared" si="3"/>
        <v>6.8848158446509364E-2</v>
      </c>
      <c r="F9" s="52">
        <f t="shared" si="4"/>
        <v>0.49114470318693687</v>
      </c>
      <c r="H9" s="19">
        <v>4464.418999999999</v>
      </c>
      <c r="I9" s="140">
        <v>7002.0890000000009</v>
      </c>
      <c r="J9" s="214">
        <f t="shared" si="0"/>
        <v>6.3557647376514911E-2</v>
      </c>
      <c r="K9" s="215">
        <f t="shared" si="5"/>
        <v>8.1032773995962065E-2</v>
      </c>
      <c r="L9" s="52">
        <f t="shared" si="6"/>
        <v>0.56842110921936373</v>
      </c>
      <c r="N9" s="40">
        <f t="shared" si="1"/>
        <v>3.1834565642289778</v>
      </c>
      <c r="O9" s="143">
        <f t="shared" si="1"/>
        <v>3.3484345717410449</v>
      </c>
      <c r="P9" s="52">
        <f t="shared" si="7"/>
        <v>5.1823545942435101E-2</v>
      </c>
      <c r="Q9" s="2"/>
    </row>
    <row r="10" spans="1:17" ht="20.100000000000001" customHeight="1" x14ac:dyDescent="0.25">
      <c r="A10" s="8" t="s">
        <v>152</v>
      </c>
      <c r="B10" s="19">
        <v>21028.91</v>
      </c>
      <c r="C10" s="140">
        <v>19847.599999999999</v>
      </c>
      <c r="D10" s="214">
        <f t="shared" si="2"/>
        <v>8.2578429325556063E-2</v>
      </c>
      <c r="E10" s="215">
        <f t="shared" si="3"/>
        <v>6.5345324305918273E-2</v>
      </c>
      <c r="F10" s="52">
        <f t="shared" si="4"/>
        <v>-5.6175522173997669E-2</v>
      </c>
      <c r="H10" s="19">
        <v>8704.41</v>
      </c>
      <c r="I10" s="140">
        <v>6941.4739999999993</v>
      </c>
      <c r="J10" s="214">
        <f t="shared" si="0"/>
        <v>0.12392022823140263</v>
      </c>
      <c r="K10" s="215">
        <f t="shared" si="5"/>
        <v>8.0331297394369977E-2</v>
      </c>
      <c r="L10" s="52">
        <f t="shared" si="6"/>
        <v>-0.20253365822611763</v>
      </c>
      <c r="N10" s="40">
        <f t="shared" si="1"/>
        <v>4.1392587632930091</v>
      </c>
      <c r="O10" s="143">
        <f t="shared" si="1"/>
        <v>3.4973870896229267</v>
      </c>
      <c r="P10" s="52">
        <f t="shared" si="7"/>
        <v>-0.15506923108122819</v>
      </c>
      <c r="Q10" s="2"/>
    </row>
    <row r="11" spans="1:17" ht="20.100000000000001" customHeight="1" x14ac:dyDescent="0.25">
      <c r="A11" s="8" t="s">
        <v>189</v>
      </c>
      <c r="B11" s="19">
        <v>9769.8600000000024</v>
      </c>
      <c r="C11" s="140">
        <v>12348.53</v>
      </c>
      <c r="D11" s="214">
        <f t="shared" si="2"/>
        <v>3.836526446356836E-2</v>
      </c>
      <c r="E11" s="215">
        <f t="shared" si="3"/>
        <v>4.0655731551994249E-2</v>
      </c>
      <c r="F11" s="52">
        <f t="shared" si="4"/>
        <v>0.26394134614006726</v>
      </c>
      <c r="H11" s="19">
        <v>3164.8059999999996</v>
      </c>
      <c r="I11" s="140">
        <v>4350.2129999999988</v>
      </c>
      <c r="J11" s="214">
        <f t="shared" si="0"/>
        <v>4.505572253927749E-2</v>
      </c>
      <c r="K11" s="215">
        <f t="shared" si="5"/>
        <v>5.034352274918185E-2</v>
      </c>
      <c r="L11" s="52">
        <f t="shared" si="6"/>
        <v>0.37455913569425719</v>
      </c>
      <c r="N11" s="40">
        <f t="shared" si="1"/>
        <v>3.2393565516803706</v>
      </c>
      <c r="O11" s="143">
        <f t="shared" si="1"/>
        <v>3.5228589961720131</v>
      </c>
      <c r="P11" s="52">
        <f t="shared" si="7"/>
        <v>8.7518135150815565E-2</v>
      </c>
      <c r="Q11" s="2"/>
    </row>
    <row r="12" spans="1:17" ht="20.100000000000001" customHeight="1" x14ac:dyDescent="0.25">
      <c r="A12" s="8" t="s">
        <v>154</v>
      </c>
      <c r="B12" s="19">
        <v>8674.4700000000012</v>
      </c>
      <c r="C12" s="140">
        <v>10288.040000000001</v>
      </c>
      <c r="D12" s="214">
        <f t="shared" si="2"/>
        <v>3.4063777334709992E-2</v>
      </c>
      <c r="E12" s="215">
        <f t="shared" si="3"/>
        <v>3.387186915658616E-2</v>
      </c>
      <c r="F12" s="52">
        <f t="shared" si="4"/>
        <v>0.18601366999943506</v>
      </c>
      <c r="H12" s="19">
        <v>3747.1820000000007</v>
      </c>
      <c r="I12" s="140">
        <v>4315.3730000000005</v>
      </c>
      <c r="J12" s="214">
        <f t="shared" si="0"/>
        <v>5.3346711455986545E-2</v>
      </c>
      <c r="K12" s="215">
        <f t="shared" si="5"/>
        <v>4.9940331380717497E-2</v>
      </c>
      <c r="L12" s="52">
        <f t="shared" si="6"/>
        <v>0.15163154605247348</v>
      </c>
      <c r="N12" s="40">
        <f t="shared" si="1"/>
        <v>4.3197820731410683</v>
      </c>
      <c r="O12" s="143">
        <f t="shared" si="1"/>
        <v>4.1945530927173689</v>
      </c>
      <c r="P12" s="52">
        <f t="shared" si="7"/>
        <v>-2.8989652325826933E-2</v>
      </c>
      <c r="Q12" s="2"/>
    </row>
    <row r="13" spans="1:17" ht="20.100000000000001" customHeight="1" x14ac:dyDescent="0.25">
      <c r="A13" s="8" t="s">
        <v>187</v>
      </c>
      <c r="B13" s="19">
        <v>19282.18</v>
      </c>
      <c r="C13" s="140">
        <v>18415.610000000004</v>
      </c>
      <c r="D13" s="214">
        <f t="shared" si="2"/>
        <v>7.571919506872446E-2</v>
      </c>
      <c r="E13" s="215">
        <f t="shared" si="3"/>
        <v>6.0630706369601967E-2</v>
      </c>
      <c r="F13" s="52">
        <f t="shared" si="4"/>
        <v>-4.4941495204380212E-2</v>
      </c>
      <c r="H13" s="19">
        <v>3991.8019999999997</v>
      </c>
      <c r="I13" s="140">
        <v>4198.3159999999989</v>
      </c>
      <c r="J13" s="214">
        <f t="shared" si="0"/>
        <v>5.6829241142658658E-2</v>
      </c>
      <c r="K13" s="215">
        <f t="shared" si="5"/>
        <v>4.8585670875024772E-2</v>
      </c>
      <c r="L13" s="52">
        <f t="shared" si="6"/>
        <v>5.173452991906894E-2</v>
      </c>
      <c r="N13" s="40">
        <f t="shared" si="1"/>
        <v>2.0702026430621432</v>
      </c>
      <c r="O13" s="143">
        <f t="shared" si="1"/>
        <v>2.2797593997700853</v>
      </c>
      <c r="P13" s="52">
        <f t="shared" si="7"/>
        <v>0.1012252387031909</v>
      </c>
      <c r="Q13" s="2"/>
    </row>
    <row r="14" spans="1:17" ht="20.100000000000001" customHeight="1" x14ac:dyDescent="0.25">
      <c r="A14" s="8" t="s">
        <v>155</v>
      </c>
      <c r="B14" s="19">
        <v>18166.089999999993</v>
      </c>
      <c r="C14" s="140">
        <v>33998.80999999999</v>
      </c>
      <c r="D14" s="214">
        <f t="shared" si="2"/>
        <v>7.1336421107260919E-2</v>
      </c>
      <c r="E14" s="215">
        <f t="shared" si="3"/>
        <v>0.1119361164808489</v>
      </c>
      <c r="F14" s="52">
        <f t="shared" si="4"/>
        <v>0.87155353738751729</v>
      </c>
      <c r="H14" s="19">
        <v>2695.2890000000002</v>
      </c>
      <c r="I14" s="140">
        <v>3649.2770000000005</v>
      </c>
      <c r="J14" s="214">
        <f t="shared" si="0"/>
        <v>3.8371449418121276E-2</v>
      </c>
      <c r="K14" s="215">
        <f t="shared" si="5"/>
        <v>4.2231830870710509E-2</v>
      </c>
      <c r="L14" s="52">
        <f t="shared" si="6"/>
        <v>0.35394645991580131</v>
      </c>
      <c r="N14" s="40">
        <f t="shared" si="1"/>
        <v>1.4836924181263009</v>
      </c>
      <c r="O14" s="143">
        <f t="shared" si="1"/>
        <v>1.0733543321075065</v>
      </c>
      <c r="P14" s="52">
        <f t="shared" si="7"/>
        <v>-0.27656546667333842</v>
      </c>
      <c r="Q14" s="2"/>
    </row>
    <row r="15" spans="1:17" ht="20.100000000000001" customHeight="1" x14ac:dyDescent="0.25">
      <c r="A15" s="8" t="s">
        <v>188</v>
      </c>
      <c r="B15" s="19">
        <v>9846.43</v>
      </c>
      <c r="C15" s="140">
        <v>14345.919999999996</v>
      </c>
      <c r="D15" s="214">
        <f t="shared" si="2"/>
        <v>3.8665947206204934E-2</v>
      </c>
      <c r="E15" s="215">
        <f t="shared" si="3"/>
        <v>4.7231846413005041E-2</v>
      </c>
      <c r="F15" s="52">
        <f t="shared" si="4"/>
        <v>0.45696663663886261</v>
      </c>
      <c r="H15" s="19">
        <v>3411.2120000000009</v>
      </c>
      <c r="I15" s="140">
        <v>3429.0729999999994</v>
      </c>
      <c r="J15" s="214">
        <f t="shared" si="0"/>
        <v>4.8563678593460044E-2</v>
      </c>
      <c r="K15" s="215">
        <f t="shared" si="5"/>
        <v>3.9683485517629888E-2</v>
      </c>
      <c r="L15" s="52">
        <f t="shared" si="6"/>
        <v>5.2359689166192273E-3</v>
      </c>
      <c r="N15" s="40">
        <f t="shared" si="1"/>
        <v>3.4644150214849452</v>
      </c>
      <c r="O15" s="143">
        <f t="shared" si="1"/>
        <v>2.390277514443131</v>
      </c>
      <c r="P15" s="52">
        <f t="shared" si="7"/>
        <v>-0.31004873849710096</v>
      </c>
      <c r="Q15" s="2"/>
    </row>
    <row r="16" spans="1:17" ht="20.100000000000001" customHeight="1" x14ac:dyDescent="0.25">
      <c r="A16" s="8" t="s">
        <v>190</v>
      </c>
      <c r="B16" s="19">
        <v>11341.600000000002</v>
      </c>
      <c r="C16" s="140">
        <v>13272.669999999998</v>
      </c>
      <c r="D16" s="214">
        <f t="shared" si="2"/>
        <v>4.4537330467376901E-2</v>
      </c>
      <c r="E16" s="215">
        <f t="shared" si="3"/>
        <v>4.3698327533577469E-2</v>
      </c>
      <c r="F16" s="52">
        <f t="shared" si="4"/>
        <v>0.17026433660153734</v>
      </c>
      <c r="H16" s="19">
        <v>2733.0519999999997</v>
      </c>
      <c r="I16" s="140">
        <v>3143.9580000000005</v>
      </c>
      <c r="J16" s="214">
        <f t="shared" si="0"/>
        <v>3.8909061913247583E-2</v>
      </c>
      <c r="K16" s="215">
        <f t="shared" si="5"/>
        <v>3.6383947428659774E-2</v>
      </c>
      <c r="L16" s="52">
        <f t="shared" si="6"/>
        <v>0.15034693814826827</v>
      </c>
      <c r="N16" s="40">
        <f t="shared" si="1"/>
        <v>2.4097587641955274</v>
      </c>
      <c r="O16" s="143">
        <f t="shared" si="1"/>
        <v>2.368745700751997</v>
      </c>
      <c r="P16" s="52">
        <f t="shared" si="7"/>
        <v>-1.701957227126101E-2</v>
      </c>
      <c r="Q16" s="2"/>
    </row>
    <row r="17" spans="1:17" ht="20.100000000000001" customHeight="1" x14ac:dyDescent="0.25">
      <c r="A17" s="8" t="s">
        <v>156</v>
      </c>
      <c r="B17" s="19">
        <v>5703.39</v>
      </c>
      <c r="C17" s="140">
        <v>9242.51</v>
      </c>
      <c r="D17" s="214">
        <f t="shared" si="2"/>
        <v>2.2396642908790003E-2</v>
      </c>
      <c r="E17" s="215">
        <f t="shared" si="3"/>
        <v>3.0429614328719479E-2</v>
      </c>
      <c r="F17" s="52">
        <f t="shared" si="4"/>
        <v>0.62052919404073714</v>
      </c>
      <c r="H17" s="19">
        <v>2022.1739999999998</v>
      </c>
      <c r="I17" s="140">
        <v>2776.6469999999995</v>
      </c>
      <c r="J17" s="214">
        <f t="shared" si="0"/>
        <v>2.8788655819706143E-2</v>
      </c>
      <c r="K17" s="215">
        <f t="shared" si="5"/>
        <v>3.213318322825745E-2</v>
      </c>
      <c r="L17" s="52">
        <f t="shared" si="6"/>
        <v>0.37309994095463589</v>
      </c>
      <c r="N17" s="40">
        <f t="shared" si="1"/>
        <v>3.5455650060753334</v>
      </c>
      <c r="O17" s="143">
        <f t="shared" si="1"/>
        <v>3.0042131412354429</v>
      </c>
      <c r="P17" s="52">
        <f t="shared" si="7"/>
        <v>-0.15268423055628169</v>
      </c>
      <c r="Q17" s="2"/>
    </row>
    <row r="18" spans="1:17" ht="20.100000000000001" customHeight="1" x14ac:dyDescent="0.25">
      <c r="A18" s="8" t="s">
        <v>191</v>
      </c>
      <c r="B18" s="19">
        <v>8276.3100000000013</v>
      </c>
      <c r="C18" s="140">
        <v>8619.01</v>
      </c>
      <c r="D18" s="214">
        <f t="shared" si="2"/>
        <v>3.2500242780600277E-2</v>
      </c>
      <c r="E18" s="215">
        <f t="shared" si="3"/>
        <v>2.8376831639389786E-2</v>
      </c>
      <c r="F18" s="52">
        <f t="shared" si="4"/>
        <v>4.1407342160938734E-2</v>
      </c>
      <c r="H18" s="19">
        <v>2020.9549999999999</v>
      </c>
      <c r="I18" s="140">
        <v>2128.9559999999997</v>
      </c>
      <c r="J18" s="214">
        <f t="shared" si="0"/>
        <v>2.8771301540873453E-2</v>
      </c>
      <c r="K18" s="215">
        <f t="shared" si="5"/>
        <v>2.4637677469587629E-2</v>
      </c>
      <c r="L18" s="52">
        <f t="shared" si="6"/>
        <v>5.3440576361175655E-2</v>
      </c>
      <c r="N18" s="40">
        <f t="shared" si="1"/>
        <v>2.4418551262579573</v>
      </c>
      <c r="O18" s="143">
        <f t="shared" si="1"/>
        <v>2.4700702284833174</v>
      </c>
      <c r="P18" s="52">
        <f t="shared" si="7"/>
        <v>1.1554781412687058E-2</v>
      </c>
      <c r="Q18" s="2"/>
    </row>
    <row r="19" spans="1:17" ht="20.100000000000001" customHeight="1" x14ac:dyDescent="0.25">
      <c r="A19" s="8" t="s">
        <v>192</v>
      </c>
      <c r="B19" s="19">
        <v>6723.38</v>
      </c>
      <c r="C19" s="140">
        <v>8369.4299999999985</v>
      </c>
      <c r="D19" s="214">
        <f t="shared" si="2"/>
        <v>2.6402041768159031E-2</v>
      </c>
      <c r="E19" s="215">
        <f t="shared" si="3"/>
        <v>2.7555125939946468E-2</v>
      </c>
      <c r="F19" s="52">
        <f t="shared" si="4"/>
        <v>0.24482477563368399</v>
      </c>
      <c r="H19" s="19">
        <v>1895.9810000000002</v>
      </c>
      <c r="I19" s="140">
        <v>1899.1670000000001</v>
      </c>
      <c r="J19" s="214">
        <f t="shared" si="0"/>
        <v>2.6992110693591295E-2</v>
      </c>
      <c r="K19" s="215">
        <f t="shared" si="5"/>
        <v>2.1978408199551488E-2</v>
      </c>
      <c r="L19" s="52">
        <f t="shared" si="6"/>
        <v>1.6803965862526688E-3</v>
      </c>
      <c r="N19" s="40">
        <f t="shared" si="1"/>
        <v>2.8199819138588031</v>
      </c>
      <c r="O19" s="143">
        <f t="shared" si="1"/>
        <v>2.2691712577798016</v>
      </c>
      <c r="P19" s="52">
        <f t="shared" si="7"/>
        <v>-0.19532418040415161</v>
      </c>
      <c r="Q19" s="2"/>
    </row>
    <row r="20" spans="1:17" ht="20.100000000000001" customHeight="1" x14ac:dyDescent="0.25">
      <c r="A20" s="8" t="s">
        <v>193</v>
      </c>
      <c r="B20" s="19">
        <v>3776.9700000000003</v>
      </c>
      <c r="C20" s="140">
        <v>3848.6000000000004</v>
      </c>
      <c r="D20" s="214">
        <f t="shared" si="2"/>
        <v>1.4831783968343842E-2</v>
      </c>
      <c r="E20" s="215">
        <f t="shared" si="3"/>
        <v>1.267095342125784E-2</v>
      </c>
      <c r="F20" s="52">
        <f t="shared" si="4"/>
        <v>1.8964937502813129E-2</v>
      </c>
      <c r="H20" s="19">
        <v>1643.0030000000002</v>
      </c>
      <c r="I20" s="140">
        <v>1644.8509999999999</v>
      </c>
      <c r="J20" s="214">
        <f t="shared" si="0"/>
        <v>2.3390592440484678E-2</v>
      </c>
      <c r="K20" s="215">
        <f t="shared" si="5"/>
        <v>1.9035296372272928E-2</v>
      </c>
      <c r="L20" s="52">
        <f t="shared" si="6"/>
        <v>1.1247697052286143E-3</v>
      </c>
      <c r="N20" s="40">
        <f t="shared" si="1"/>
        <v>4.3500557325051563</v>
      </c>
      <c r="O20" s="143">
        <f t="shared" si="1"/>
        <v>4.2738944031595896</v>
      </c>
      <c r="P20" s="52">
        <f t="shared" si="7"/>
        <v>-1.7508127258338859E-2</v>
      </c>
      <c r="Q20" s="2"/>
    </row>
    <row r="21" spans="1:17" ht="20.100000000000001" customHeight="1" x14ac:dyDescent="0.25">
      <c r="A21" s="8" t="s">
        <v>158</v>
      </c>
      <c r="B21" s="19">
        <v>3169.54</v>
      </c>
      <c r="C21" s="140">
        <v>6416.23</v>
      </c>
      <c r="D21" s="214">
        <f t="shared" si="2"/>
        <v>1.2446467024896818E-2</v>
      </c>
      <c r="E21" s="215">
        <f t="shared" si="3"/>
        <v>2.1124500200092808E-2</v>
      </c>
      <c r="F21" s="52">
        <f t="shared" si="4"/>
        <v>1.0243410715750549</v>
      </c>
      <c r="H21" s="19">
        <v>633.46199999999999</v>
      </c>
      <c r="I21" s="140">
        <v>1346.6130000000001</v>
      </c>
      <c r="J21" s="214">
        <f t="shared" si="0"/>
        <v>9.0182741410297501E-3</v>
      </c>
      <c r="K21" s="215">
        <f t="shared" si="5"/>
        <v>1.5583890306025024E-2</v>
      </c>
      <c r="L21" s="52">
        <f t="shared" si="6"/>
        <v>1.1257991797455886</v>
      </c>
      <c r="N21" s="40">
        <f t="shared" si="1"/>
        <v>1.9985928557456287</v>
      </c>
      <c r="O21" s="143">
        <f t="shared" si="1"/>
        <v>2.0987604870773029</v>
      </c>
      <c r="P21" s="52">
        <f t="shared" si="7"/>
        <v>5.011907805219485E-2</v>
      </c>
      <c r="Q21" s="2"/>
    </row>
    <row r="22" spans="1:17" ht="20.100000000000001" customHeight="1" x14ac:dyDescent="0.25">
      <c r="A22" s="8" t="s">
        <v>159</v>
      </c>
      <c r="B22" s="19">
        <v>540.54</v>
      </c>
      <c r="C22" s="140">
        <v>530.04000000000008</v>
      </c>
      <c r="D22" s="214">
        <f t="shared" si="2"/>
        <v>2.1226465940287001E-3</v>
      </c>
      <c r="E22" s="215">
        <f t="shared" si="3"/>
        <v>1.7450792889371475E-3</v>
      </c>
      <c r="F22" s="52">
        <f t="shared" si="4"/>
        <v>-1.9425019425019216E-2</v>
      </c>
      <c r="H22" s="19">
        <v>1149.6549999999997</v>
      </c>
      <c r="I22" s="140">
        <v>1322.9880000000001</v>
      </c>
      <c r="J22" s="214">
        <f t="shared" si="0"/>
        <v>1.6367049574568887E-2</v>
      </c>
      <c r="K22" s="215">
        <f t="shared" si="5"/>
        <v>1.5310486285359961E-2</v>
      </c>
      <c r="L22" s="52">
        <f t="shared" si="6"/>
        <v>0.15076957869969718</v>
      </c>
      <c r="N22" s="40">
        <f t="shared" si="1"/>
        <v>21.268638768638763</v>
      </c>
      <c r="O22" s="143">
        <f t="shared" si="1"/>
        <v>24.960153950645232</v>
      </c>
      <c r="P22" s="52">
        <f t="shared" si="7"/>
        <v>0.17356612344414432</v>
      </c>
      <c r="Q22" s="2"/>
    </row>
    <row r="23" spans="1:17" ht="20.100000000000001" customHeight="1" x14ac:dyDescent="0.25">
      <c r="A23" s="8" t="s">
        <v>157</v>
      </c>
      <c r="B23" s="19">
        <v>3883.7100000000005</v>
      </c>
      <c r="C23" s="140">
        <v>3871.1999999999994</v>
      </c>
      <c r="D23" s="214">
        <f t="shared" si="2"/>
        <v>1.5250941287777415E-2</v>
      </c>
      <c r="E23" s="215">
        <f t="shared" si="3"/>
        <v>1.2745360620582378E-2</v>
      </c>
      <c r="F23" s="52">
        <f t="shared" si="4"/>
        <v>-3.2211467900541304E-3</v>
      </c>
      <c r="H23" s="19">
        <v>1086.722</v>
      </c>
      <c r="I23" s="140">
        <v>1301.8009999999999</v>
      </c>
      <c r="J23" s="214">
        <f t="shared" si="0"/>
        <v>1.5471104677294191E-2</v>
      </c>
      <c r="K23" s="215">
        <f t="shared" si="5"/>
        <v>1.5065296402361837E-2</v>
      </c>
      <c r="L23" s="52">
        <f t="shared" si="6"/>
        <v>0.19791538222286836</v>
      </c>
      <c r="N23" s="40">
        <f t="shared" si="1"/>
        <v>2.7981543421110224</v>
      </c>
      <c r="O23" s="143">
        <f t="shared" si="1"/>
        <v>3.3627841496176902</v>
      </c>
      <c r="P23" s="52">
        <f t="shared" si="7"/>
        <v>0.20178651299152139</v>
      </c>
      <c r="Q23" s="2"/>
    </row>
    <row r="24" spans="1:17" ht="20.100000000000001" customHeight="1" x14ac:dyDescent="0.25">
      <c r="A24" s="8" t="s">
        <v>160</v>
      </c>
      <c r="B24" s="19">
        <v>1765.1100000000001</v>
      </c>
      <c r="C24" s="140">
        <v>2105.3799999999997</v>
      </c>
      <c r="D24" s="214">
        <f t="shared" si="2"/>
        <v>6.9314106811447793E-3</v>
      </c>
      <c r="E24" s="215">
        <f t="shared" si="3"/>
        <v>6.9316561643319192E-3</v>
      </c>
      <c r="F24" s="52">
        <f t="shared" si="4"/>
        <v>0.19277552107234081</v>
      </c>
      <c r="H24" s="19">
        <v>668.06699999999989</v>
      </c>
      <c r="I24" s="140">
        <v>1108.2300000000002</v>
      </c>
      <c r="J24" s="214">
        <f t="shared" si="0"/>
        <v>9.5109278071538964E-3</v>
      </c>
      <c r="K24" s="215">
        <f t="shared" si="5"/>
        <v>1.2825165622080074E-2</v>
      </c>
      <c r="L24" s="52">
        <f t="shared" si="6"/>
        <v>0.65886056338660703</v>
      </c>
      <c r="N24" s="40">
        <f t="shared" si="1"/>
        <v>3.7848462702041226</v>
      </c>
      <c r="O24" s="143">
        <f t="shared" si="1"/>
        <v>5.263800359080073</v>
      </c>
      <c r="P24" s="52">
        <f t="shared" si="7"/>
        <v>0.39075671329609596</v>
      </c>
      <c r="Q24" s="2"/>
    </row>
    <row r="25" spans="1:17" ht="20.100000000000001" customHeight="1" x14ac:dyDescent="0.25">
      <c r="A25" s="8" t="s">
        <v>162</v>
      </c>
      <c r="B25" s="19">
        <v>15366.25</v>
      </c>
      <c r="C25" s="140">
        <v>13008.18</v>
      </c>
      <c r="D25" s="214">
        <f t="shared" si="2"/>
        <v>6.0341729058892062E-2</v>
      </c>
      <c r="E25" s="215">
        <f t="shared" si="3"/>
        <v>4.282753283670368E-2</v>
      </c>
      <c r="F25" s="52">
        <f t="shared" si="4"/>
        <v>-0.15345774017733668</v>
      </c>
      <c r="H25" s="19">
        <v>1046.1750000000002</v>
      </c>
      <c r="I25" s="140">
        <v>975.29500000000019</v>
      </c>
      <c r="J25" s="214">
        <f t="shared" si="0"/>
        <v>1.489385779966565E-2</v>
      </c>
      <c r="K25" s="215">
        <f t="shared" si="5"/>
        <v>1.1286754469186528E-2</v>
      </c>
      <c r="L25" s="52">
        <f t="shared" si="6"/>
        <v>-6.7751571199847052E-2</v>
      </c>
      <c r="N25" s="40">
        <f t="shared" si="1"/>
        <v>0.68082648661840084</v>
      </c>
      <c r="O25" s="143">
        <f t="shared" si="1"/>
        <v>0.74975515406459636</v>
      </c>
      <c r="P25" s="52">
        <f t="shared" si="7"/>
        <v>0.10124263494588398</v>
      </c>
      <c r="Q25" s="2"/>
    </row>
    <row r="26" spans="1:17" ht="20.100000000000001" customHeight="1" x14ac:dyDescent="0.25">
      <c r="A26" s="8" t="s">
        <v>195</v>
      </c>
      <c r="B26" s="19">
        <v>3665.5600000000004</v>
      </c>
      <c r="C26" s="140">
        <v>3916.89</v>
      </c>
      <c r="D26" s="214">
        <f t="shared" si="2"/>
        <v>1.4394288025322536E-2</v>
      </c>
      <c r="E26" s="215">
        <f t="shared" si="3"/>
        <v>1.2895788272668143E-2</v>
      </c>
      <c r="F26" s="52">
        <f t="shared" si="4"/>
        <v>6.8565239690524624E-2</v>
      </c>
      <c r="H26" s="19">
        <v>795.59699999999998</v>
      </c>
      <c r="I26" s="140">
        <v>932.00099999999998</v>
      </c>
      <c r="J26" s="214">
        <f t="shared" si="0"/>
        <v>1.1326507117681638E-2</v>
      </c>
      <c r="K26" s="215">
        <f t="shared" si="5"/>
        <v>1.0785727858787659E-2</v>
      </c>
      <c r="L26" s="52">
        <f t="shared" si="6"/>
        <v>0.1714486102888774</v>
      </c>
      <c r="N26" s="40">
        <f t="shared" si="1"/>
        <v>2.1704650858259038</v>
      </c>
      <c r="O26" s="143">
        <f t="shared" si="1"/>
        <v>2.3794413424936618</v>
      </c>
      <c r="P26" s="52">
        <f t="shared" si="7"/>
        <v>9.6281786808028055E-2</v>
      </c>
      <c r="Q26" s="2"/>
    </row>
    <row r="27" spans="1:17" ht="20.100000000000001" customHeight="1" x14ac:dyDescent="0.25">
      <c r="A27" s="8" t="s">
        <v>194</v>
      </c>
      <c r="B27" s="19">
        <v>3056.69</v>
      </c>
      <c r="C27" s="140">
        <v>3572.1400000000008</v>
      </c>
      <c r="D27" s="214">
        <f t="shared" si="2"/>
        <v>1.2003316345694282E-2</v>
      </c>
      <c r="E27" s="215">
        <f t="shared" si="3"/>
        <v>1.1760749247573659E-2</v>
      </c>
      <c r="F27" s="52">
        <f t="shared" si="4"/>
        <v>0.16863011950835732</v>
      </c>
      <c r="H27" s="19">
        <v>798.90899999999999</v>
      </c>
      <c r="I27" s="140">
        <v>900.40399999999977</v>
      </c>
      <c r="J27" s="214">
        <f t="shared" si="0"/>
        <v>1.1373658365830843E-2</v>
      </c>
      <c r="K27" s="215">
        <f t="shared" si="5"/>
        <v>1.0420066616842517E-2</v>
      </c>
      <c r="L27" s="52">
        <f t="shared" si="6"/>
        <v>0.12704200353231693</v>
      </c>
      <c r="N27" s="40">
        <f t="shared" si="1"/>
        <v>2.6136408991425366</v>
      </c>
      <c r="O27" s="143">
        <f t="shared" si="1"/>
        <v>2.5206290906851341</v>
      </c>
      <c r="P27" s="52">
        <f t="shared" si="7"/>
        <v>-3.5587064959045116E-2</v>
      </c>
      <c r="Q27" s="2"/>
    </row>
    <row r="28" spans="1:17" ht="20.100000000000001" customHeight="1" x14ac:dyDescent="0.25">
      <c r="A28" s="8" t="s">
        <v>161</v>
      </c>
      <c r="B28" s="19">
        <v>1848.2400000000002</v>
      </c>
      <c r="C28" s="140">
        <v>1471.37</v>
      </c>
      <c r="D28" s="214">
        <f t="shared" si="2"/>
        <v>7.2578538886069587E-3</v>
      </c>
      <c r="E28" s="215">
        <f t="shared" si="3"/>
        <v>4.8442708349623618E-3</v>
      </c>
      <c r="F28" s="52">
        <f t="shared" si="4"/>
        <v>-0.20390750119032178</v>
      </c>
      <c r="H28" s="19">
        <v>707.87200000000018</v>
      </c>
      <c r="I28" s="140">
        <v>578.24699999999996</v>
      </c>
      <c r="J28" s="214">
        <f t="shared" si="0"/>
        <v>1.0077611210710371E-2</v>
      </c>
      <c r="K28" s="215">
        <f t="shared" si="5"/>
        <v>6.6918541687834964E-3</v>
      </c>
      <c r="L28" s="52">
        <f t="shared" si="6"/>
        <v>-0.18311926449979685</v>
      </c>
      <c r="N28" s="40">
        <f t="shared" si="1"/>
        <v>3.8299787906332519</v>
      </c>
      <c r="O28" s="143">
        <f t="shared" si="1"/>
        <v>3.929990417094273</v>
      </c>
      <c r="P28" s="52">
        <f t="shared" si="7"/>
        <v>2.6112840808835164E-2</v>
      </c>
      <c r="Q28" s="2"/>
    </row>
    <row r="29" spans="1:17" ht="20.100000000000001" customHeight="1" x14ac:dyDescent="0.25">
      <c r="A29" s="8" t="s">
        <v>197</v>
      </c>
      <c r="B29" s="19">
        <v>1319.6000000000004</v>
      </c>
      <c r="C29" s="140">
        <v>1312.08</v>
      </c>
      <c r="D29" s="214">
        <f t="shared" si="2"/>
        <v>5.1819374060759118E-3</v>
      </c>
      <c r="E29" s="215">
        <f t="shared" si="3"/>
        <v>4.3198317738824465E-3</v>
      </c>
      <c r="F29" s="52">
        <f t="shared" si="4"/>
        <v>-5.6986965747199414E-3</v>
      </c>
      <c r="H29" s="19">
        <v>384.971</v>
      </c>
      <c r="I29" s="140">
        <v>478.68200000000002</v>
      </c>
      <c r="J29" s="214">
        <f t="shared" si="0"/>
        <v>5.4806350094344482E-3</v>
      </c>
      <c r="K29" s="215">
        <f t="shared" si="5"/>
        <v>5.5396225786240516E-3</v>
      </c>
      <c r="L29" s="52">
        <f t="shared" si="6"/>
        <v>0.24342353060360394</v>
      </c>
      <c r="N29" s="40">
        <f t="shared" si="1"/>
        <v>2.9173310093967864</v>
      </c>
      <c r="O29" s="143">
        <f t="shared" si="1"/>
        <v>3.6482683982683985</v>
      </c>
      <c r="P29" s="52">
        <f t="shared" si="7"/>
        <v>0.25055003580918556</v>
      </c>
      <c r="Q29" s="2"/>
    </row>
    <row r="30" spans="1:17" ht="20.100000000000001" customHeight="1" x14ac:dyDescent="0.25">
      <c r="A30" s="8" t="s">
        <v>196</v>
      </c>
      <c r="B30" s="19">
        <v>1140.7100000000003</v>
      </c>
      <c r="C30" s="140">
        <v>981.38999999999987</v>
      </c>
      <c r="D30" s="214">
        <f t="shared" si="2"/>
        <v>4.4794542425620285E-3</v>
      </c>
      <c r="E30" s="215">
        <f t="shared" si="3"/>
        <v>3.2310832453588912E-3</v>
      </c>
      <c r="F30" s="52">
        <f t="shared" si="4"/>
        <v>-0.13966740012799078</v>
      </c>
      <c r="H30" s="19">
        <v>432.00799999999992</v>
      </c>
      <c r="I30" s="140">
        <v>409.03200000000004</v>
      </c>
      <c r="J30" s="214">
        <f t="shared" si="0"/>
        <v>6.1502766939737193E-3</v>
      </c>
      <c r="K30" s="215">
        <f t="shared" si="5"/>
        <v>4.7335870214040912E-3</v>
      </c>
      <c r="L30" s="52">
        <f t="shared" si="6"/>
        <v>-5.3184200292586921E-2</v>
      </c>
      <c r="N30" s="40">
        <f t="shared" ref="N30" si="8">(H30/B30)*10</f>
        <v>3.7871851741459253</v>
      </c>
      <c r="O30" s="143">
        <f t="shared" ref="O30" si="9">(I30/C30)*10</f>
        <v>4.1678843273316426</v>
      </c>
      <c r="P30" s="52">
        <f t="shared" ref="P30" si="10">(O30-N30)/N30</f>
        <v>0.10052298360921089</v>
      </c>
      <c r="Q30" s="2"/>
    </row>
    <row r="31" spans="1:17" ht="20.100000000000001" customHeight="1" x14ac:dyDescent="0.25">
      <c r="A31" s="8" t="s">
        <v>164</v>
      </c>
      <c r="B31" s="19">
        <v>1064.1000000000001</v>
      </c>
      <c r="C31" s="140">
        <v>1115.99</v>
      </c>
      <c r="D31" s="214">
        <f t="shared" si="2"/>
        <v>4.1786144239204133E-3</v>
      </c>
      <c r="E31" s="215">
        <f t="shared" si="3"/>
        <v>3.6742340873537221E-3</v>
      </c>
      <c r="F31" s="52">
        <f t="shared" si="4"/>
        <v>4.8764213889671899E-2</v>
      </c>
      <c r="H31" s="19">
        <v>628.63599999999997</v>
      </c>
      <c r="I31" s="140">
        <v>353.32100000000003</v>
      </c>
      <c r="J31" s="214">
        <f t="shared" si="0"/>
        <v>8.9495688500973673E-3</v>
      </c>
      <c r="K31" s="215">
        <f t="shared" si="5"/>
        <v>4.0888627295407572E-3</v>
      </c>
      <c r="L31" s="52">
        <f t="shared" si="6"/>
        <v>-0.43795614632315039</v>
      </c>
      <c r="N31" s="40">
        <f t="shared" si="1"/>
        <v>5.9076778498261433</v>
      </c>
      <c r="O31" s="143">
        <f t="shared" si="1"/>
        <v>3.1659871504224952</v>
      </c>
      <c r="P31" s="52">
        <f t="shared" si="7"/>
        <v>-0.46408940519401087</v>
      </c>
      <c r="Q31" s="2"/>
    </row>
    <row r="32" spans="1:17" ht="20.100000000000001" customHeight="1" thickBot="1" x14ac:dyDescent="0.3">
      <c r="A32" s="8" t="s">
        <v>17</v>
      </c>
      <c r="B32" s="19">
        <f>B33-SUM(B7:B31)</f>
        <v>29105.540000000066</v>
      </c>
      <c r="C32" s="140">
        <f>C33-SUM(C7:C31)</f>
        <v>26693.599999999919</v>
      </c>
      <c r="D32" s="214">
        <f t="shared" si="2"/>
        <v>0.11429454868902622</v>
      </c>
      <c r="E32" s="215">
        <f t="shared" si="3"/>
        <v>8.7884779464139487E-2</v>
      </c>
      <c r="F32" s="52">
        <f t="shared" si="4"/>
        <v>-8.2868759693176711E-2</v>
      </c>
      <c r="H32" s="19">
        <f>H33-SUM(H7:H31)</f>
        <v>7481.1360000000132</v>
      </c>
      <c r="I32" s="140">
        <f>I33-SUM(I7:I31)</f>
        <v>6349.4430000000284</v>
      </c>
      <c r="J32" s="214">
        <f t="shared" si="0"/>
        <v>0.1065051026491358</v>
      </c>
      <c r="K32" s="215">
        <f t="shared" si="5"/>
        <v>7.3479925722058886E-2</v>
      </c>
      <c r="L32" s="52">
        <f t="shared" si="6"/>
        <v>-0.15127288155167648</v>
      </c>
      <c r="N32" s="40">
        <f t="shared" si="1"/>
        <v>2.5703477757155495</v>
      </c>
      <c r="O32" s="143">
        <f t="shared" si="1"/>
        <v>2.3786386999131057</v>
      </c>
      <c r="P32" s="52">
        <f t="shared" si="7"/>
        <v>-7.4584878207414801E-2</v>
      </c>
      <c r="Q32" s="2"/>
    </row>
    <row r="33" spans="1:17" ht="26.25" customHeight="1" thickBot="1" x14ac:dyDescent="0.3">
      <c r="A33" s="35" t="s">
        <v>18</v>
      </c>
      <c r="B33" s="36">
        <v>254653.79000000007</v>
      </c>
      <c r="C33" s="148">
        <v>303734.05000000005</v>
      </c>
      <c r="D33" s="251">
        <f>SUM(D7:D32)</f>
        <v>0.99999999999999989</v>
      </c>
      <c r="E33" s="252">
        <f>SUM(E7:E32)</f>
        <v>0.99999999999999956</v>
      </c>
      <c r="F33" s="57">
        <f t="shared" si="4"/>
        <v>0.19273327917090874</v>
      </c>
      <c r="G33" s="56"/>
      <c r="H33" s="36">
        <v>70242.04300000002</v>
      </c>
      <c r="I33" s="148">
        <v>86410.580000000016</v>
      </c>
      <c r="J33" s="251">
        <f>SUM(J7:J32)</f>
        <v>1</v>
      </c>
      <c r="K33" s="252">
        <f>SUM(K7:K32)</f>
        <v>0.99999999999999989</v>
      </c>
      <c r="L33" s="57">
        <f t="shared" si="6"/>
        <v>0.23018318245669467</v>
      </c>
      <c r="M33" s="56"/>
      <c r="N33" s="37">
        <f t="shared" si="1"/>
        <v>2.7583348749688748</v>
      </c>
      <c r="O33" s="150">
        <f t="shared" si="1"/>
        <v>2.8449421459332598</v>
      </c>
      <c r="P33" s="57">
        <f t="shared" si="7"/>
        <v>3.1398388843327921E-2</v>
      </c>
      <c r="Q33" s="2"/>
    </row>
    <row r="35" spans="1:17" ht="15.75" thickBot="1" x14ac:dyDescent="0.3"/>
    <row r="36" spans="1:17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7" x14ac:dyDescent="0.25">
      <c r="A37" s="360"/>
      <c r="B37" s="354" t="str">
        <f>B5</f>
        <v>jun</v>
      </c>
      <c r="C37" s="348"/>
      <c r="D37" s="354" t="str">
        <f>B37</f>
        <v>jun</v>
      </c>
      <c r="E37" s="348"/>
      <c r="F37" s="131" t="str">
        <f>F5</f>
        <v>2023 /2022</v>
      </c>
      <c r="H37" s="343" t="str">
        <f>B37</f>
        <v>jun</v>
      </c>
      <c r="I37" s="348"/>
      <c r="J37" s="354" t="str">
        <f>B37</f>
        <v>jun</v>
      </c>
      <c r="K37" s="344"/>
      <c r="L37" s="131" t="str">
        <f>F37</f>
        <v>2023 /2022</v>
      </c>
      <c r="N37" s="343" t="str">
        <f>B37</f>
        <v>jun</v>
      </c>
      <c r="O37" s="344"/>
      <c r="P37" s="131" t="str">
        <f>F37</f>
        <v>2023 /2022</v>
      </c>
    </row>
    <row r="38" spans="1:17" ht="19.5" customHeight="1" thickBot="1" x14ac:dyDescent="0.3">
      <c r="A38" s="361"/>
      <c r="B38" s="99">
        <f>B6</f>
        <v>2022</v>
      </c>
      <c r="C38" s="134">
        <f>C6</f>
        <v>2023</v>
      </c>
      <c r="D38" s="99">
        <f>B38</f>
        <v>2022</v>
      </c>
      <c r="E38" s="134">
        <f>C38</f>
        <v>2023</v>
      </c>
      <c r="F38" s="132" t="str">
        <f>F6</f>
        <v>HL</v>
      </c>
      <c r="H38" s="25">
        <f>B38</f>
        <v>2022</v>
      </c>
      <c r="I38" s="134">
        <f>C38</f>
        <v>2023</v>
      </c>
      <c r="J38" s="99">
        <f>B38</f>
        <v>2022</v>
      </c>
      <c r="K38" s="134">
        <f>C38</f>
        <v>2023</v>
      </c>
      <c r="L38" s="268">
        <f>L6</f>
        <v>1000</v>
      </c>
      <c r="N38" s="25">
        <f>B38</f>
        <v>2022</v>
      </c>
      <c r="O38" s="134">
        <f>C38</f>
        <v>2023</v>
      </c>
      <c r="P38" s="132"/>
    </row>
    <row r="39" spans="1:17" ht="20.100000000000001" customHeight="1" x14ac:dyDescent="0.25">
      <c r="A39" s="38" t="s">
        <v>185</v>
      </c>
      <c r="B39" s="19">
        <v>35219</v>
      </c>
      <c r="C39" s="147">
        <v>29301.539999999986</v>
      </c>
      <c r="D39" s="247">
        <f>B39/$B$62</f>
        <v>0.29128310958262627</v>
      </c>
      <c r="E39" s="246">
        <f>C39/$C$62</f>
        <v>0.23680400253698308</v>
      </c>
      <c r="F39" s="52">
        <f>(C39-B39)/B39</f>
        <v>-0.16801896703483954</v>
      </c>
      <c r="H39" s="39">
        <v>8766.0080000000016</v>
      </c>
      <c r="I39" s="147">
        <v>8941.6139999999978</v>
      </c>
      <c r="J39" s="250">
        <f>H39/$H$62</f>
        <v>0.27390903234988967</v>
      </c>
      <c r="K39" s="246">
        <f>I39/$I$62</f>
        <v>0.26336065948214554</v>
      </c>
      <c r="L39" s="52">
        <f>(I39-H39)/H39</f>
        <v>2.0032607773115892E-2</v>
      </c>
      <c r="N39" s="40">
        <f t="shared" ref="N39:O62" si="11">(H39/B39)*10</f>
        <v>2.4889996876685885</v>
      </c>
      <c r="O39" s="149">
        <f t="shared" si="11"/>
        <v>3.0515850020169593</v>
      </c>
      <c r="P39" s="52">
        <f>(O39-N39)/N39</f>
        <v>0.22602868017044095</v>
      </c>
    </row>
    <row r="40" spans="1:17" ht="20.100000000000001" customHeight="1" x14ac:dyDescent="0.25">
      <c r="A40" s="38" t="s">
        <v>189</v>
      </c>
      <c r="B40" s="19">
        <v>9769.8600000000024</v>
      </c>
      <c r="C40" s="140">
        <v>12348.53</v>
      </c>
      <c r="D40" s="247">
        <f t="shared" ref="D40:D61" si="12">B40/$B$62</f>
        <v>8.080283940449523E-2</v>
      </c>
      <c r="E40" s="215">
        <f t="shared" ref="E40:E61" si="13">C40/$C$62</f>
        <v>9.9796165302165465E-2</v>
      </c>
      <c r="F40" s="52">
        <f t="shared" ref="F40:F62" si="14">(C40-B40)/B40</f>
        <v>0.26394134614006726</v>
      </c>
      <c r="H40" s="19">
        <v>3164.8059999999996</v>
      </c>
      <c r="I40" s="140">
        <v>4350.2129999999988</v>
      </c>
      <c r="J40" s="247">
        <f t="shared" ref="J40:J62" si="15">H40/$H$62</f>
        <v>9.8889819520484645E-2</v>
      </c>
      <c r="K40" s="215">
        <f t="shared" ref="K40:K62" si="16">I40/$I$62</f>
        <v>0.12812843012098296</v>
      </c>
      <c r="L40" s="52">
        <f t="shared" ref="L40:L62" si="17">(I40-H40)/H40</f>
        <v>0.37455913569425719</v>
      </c>
      <c r="N40" s="40">
        <f t="shared" si="11"/>
        <v>3.2393565516803706</v>
      </c>
      <c r="O40" s="143">
        <f t="shared" si="11"/>
        <v>3.5228589961720131</v>
      </c>
      <c r="P40" s="52">
        <f t="shared" ref="P40:P62" si="18">(O40-N40)/N40</f>
        <v>8.7518135150815565E-2</v>
      </c>
    </row>
    <row r="41" spans="1:17" ht="20.100000000000001" customHeight="1" x14ac:dyDescent="0.25">
      <c r="A41" s="38" t="s">
        <v>187</v>
      </c>
      <c r="B41" s="19">
        <v>19282.18</v>
      </c>
      <c r="C41" s="140">
        <v>18415.610000000004</v>
      </c>
      <c r="D41" s="247">
        <f t="shared" si="12"/>
        <v>0.15947566228262938</v>
      </c>
      <c r="E41" s="215">
        <f t="shared" si="13"/>
        <v>0.14882801918124761</v>
      </c>
      <c r="F41" s="52">
        <f t="shared" si="14"/>
        <v>-4.4941495204380212E-2</v>
      </c>
      <c r="H41" s="19">
        <v>3991.8019999999997</v>
      </c>
      <c r="I41" s="140">
        <v>4198.3159999999989</v>
      </c>
      <c r="J41" s="247">
        <f t="shared" si="15"/>
        <v>0.12473073526197488</v>
      </c>
      <c r="K41" s="215">
        <f t="shared" si="16"/>
        <v>0.12365455168098773</v>
      </c>
      <c r="L41" s="52">
        <f t="shared" si="17"/>
        <v>5.173452991906894E-2</v>
      </c>
      <c r="N41" s="40">
        <f t="shared" si="11"/>
        <v>2.0702026430621432</v>
      </c>
      <c r="O41" s="143">
        <f t="shared" si="11"/>
        <v>2.2797593997700853</v>
      </c>
      <c r="P41" s="52">
        <f t="shared" si="18"/>
        <v>0.1012252387031909</v>
      </c>
    </row>
    <row r="42" spans="1:17" ht="20.100000000000001" customHeight="1" x14ac:dyDescent="0.25">
      <c r="A42" s="38" t="s">
        <v>188</v>
      </c>
      <c r="B42" s="19">
        <v>9846.43</v>
      </c>
      <c r="C42" s="140">
        <v>14345.919999999996</v>
      </c>
      <c r="D42" s="247">
        <f t="shared" si="12"/>
        <v>8.1436121090538022E-2</v>
      </c>
      <c r="E42" s="215">
        <f t="shared" si="13"/>
        <v>0.11593831846637949</v>
      </c>
      <c r="F42" s="52">
        <f t="shared" si="14"/>
        <v>0.45696663663886261</v>
      </c>
      <c r="H42" s="19">
        <v>3411.2120000000009</v>
      </c>
      <c r="I42" s="140">
        <v>3429.0729999999994</v>
      </c>
      <c r="J42" s="247">
        <f t="shared" si="15"/>
        <v>0.10658919978858471</v>
      </c>
      <c r="K42" s="215">
        <f t="shared" si="16"/>
        <v>0.10099775350316166</v>
      </c>
      <c r="L42" s="52">
        <f t="shared" si="17"/>
        <v>5.2359689166192273E-3</v>
      </c>
      <c r="N42" s="40">
        <f t="shared" si="11"/>
        <v>3.4644150214849452</v>
      </c>
      <c r="O42" s="143">
        <f t="shared" si="11"/>
        <v>2.390277514443131</v>
      </c>
      <c r="P42" s="52">
        <f t="shared" si="18"/>
        <v>-0.31004873849710096</v>
      </c>
    </row>
    <row r="43" spans="1:17" ht="20.100000000000001" customHeight="1" x14ac:dyDescent="0.25">
      <c r="A43" s="38" t="s">
        <v>190</v>
      </c>
      <c r="B43" s="19">
        <v>11341.600000000002</v>
      </c>
      <c r="C43" s="140">
        <v>13272.669999999998</v>
      </c>
      <c r="D43" s="247">
        <f t="shared" si="12"/>
        <v>9.3802110100863589E-2</v>
      </c>
      <c r="E43" s="215">
        <f t="shared" si="13"/>
        <v>0.10726471647403311</v>
      </c>
      <c r="F43" s="52">
        <f t="shared" si="14"/>
        <v>0.17026433660153734</v>
      </c>
      <c r="H43" s="19">
        <v>2733.0519999999997</v>
      </c>
      <c r="I43" s="140">
        <v>3143.9580000000005</v>
      </c>
      <c r="J43" s="247">
        <f t="shared" si="15"/>
        <v>8.5398921456828508E-2</v>
      </c>
      <c r="K43" s="215">
        <f t="shared" si="16"/>
        <v>9.2600156108748125E-2</v>
      </c>
      <c r="L43" s="52">
        <f t="shared" si="17"/>
        <v>0.15034693814826827</v>
      </c>
      <c r="N43" s="40">
        <f t="shared" si="11"/>
        <v>2.4097587641955274</v>
      </c>
      <c r="O43" s="143">
        <f t="shared" si="11"/>
        <v>2.368745700751997</v>
      </c>
      <c r="P43" s="52">
        <f t="shared" si="18"/>
        <v>-1.701957227126101E-2</v>
      </c>
    </row>
    <row r="44" spans="1:17" ht="20.100000000000001" customHeight="1" x14ac:dyDescent="0.25">
      <c r="A44" s="38" t="s">
        <v>191</v>
      </c>
      <c r="B44" s="19">
        <v>8276.3100000000013</v>
      </c>
      <c r="C44" s="140">
        <v>8619.01</v>
      </c>
      <c r="D44" s="247">
        <f t="shared" si="12"/>
        <v>6.8450248805184299E-2</v>
      </c>
      <c r="E44" s="215">
        <f t="shared" si="13"/>
        <v>6.9655590317310404E-2</v>
      </c>
      <c r="F44" s="52">
        <f t="shared" si="14"/>
        <v>4.1407342160938734E-2</v>
      </c>
      <c r="H44" s="19">
        <v>2020.9549999999999</v>
      </c>
      <c r="I44" s="140">
        <v>2128.9559999999997</v>
      </c>
      <c r="J44" s="247">
        <f t="shared" si="15"/>
        <v>6.3148223053489244E-2</v>
      </c>
      <c r="K44" s="215">
        <f t="shared" si="16"/>
        <v>6.2704927339568756E-2</v>
      </c>
      <c r="L44" s="52">
        <f t="shared" si="17"/>
        <v>5.3440576361175655E-2</v>
      </c>
      <c r="N44" s="40">
        <f t="shared" si="11"/>
        <v>2.4418551262579573</v>
      </c>
      <c r="O44" s="143">
        <f t="shared" si="11"/>
        <v>2.4700702284833174</v>
      </c>
      <c r="P44" s="52">
        <f t="shared" si="18"/>
        <v>1.1554781412687058E-2</v>
      </c>
    </row>
    <row r="45" spans="1:17" ht="20.100000000000001" customHeight="1" x14ac:dyDescent="0.25">
      <c r="A45" s="38" t="s">
        <v>192</v>
      </c>
      <c r="B45" s="19">
        <v>6723.38</v>
      </c>
      <c r="C45" s="140">
        <v>8369.4299999999985</v>
      </c>
      <c r="D45" s="247">
        <f t="shared" si="12"/>
        <v>5.5606548547819011E-2</v>
      </c>
      <c r="E45" s="215">
        <f t="shared" si="13"/>
        <v>6.7638578823949289E-2</v>
      </c>
      <c r="F45" s="52">
        <f t="shared" si="14"/>
        <v>0.24482477563368399</v>
      </c>
      <c r="H45" s="19">
        <v>1895.9810000000002</v>
      </c>
      <c r="I45" s="140">
        <v>1899.1670000000001</v>
      </c>
      <c r="J45" s="247">
        <f t="shared" si="15"/>
        <v>5.9243194971277245E-2</v>
      </c>
      <c r="K45" s="215">
        <f t="shared" si="16"/>
        <v>5.5936867056297454E-2</v>
      </c>
      <c r="L45" s="52">
        <f t="shared" si="17"/>
        <v>1.6803965862526688E-3</v>
      </c>
      <c r="N45" s="40">
        <f t="shared" si="11"/>
        <v>2.8199819138588031</v>
      </c>
      <c r="O45" s="143">
        <f t="shared" si="11"/>
        <v>2.2691712577798016</v>
      </c>
      <c r="P45" s="52">
        <f t="shared" si="18"/>
        <v>-0.19532418040415161</v>
      </c>
    </row>
    <row r="46" spans="1:17" ht="20.100000000000001" customHeight="1" x14ac:dyDescent="0.25">
      <c r="A46" s="38" t="s">
        <v>193</v>
      </c>
      <c r="B46" s="19">
        <v>3776.9700000000003</v>
      </c>
      <c r="C46" s="140">
        <v>3848.6000000000004</v>
      </c>
      <c r="D46" s="247">
        <f t="shared" si="12"/>
        <v>3.1237899043138419E-2</v>
      </c>
      <c r="E46" s="215">
        <f t="shared" si="13"/>
        <v>3.1102934663633161E-2</v>
      </c>
      <c r="F46" s="52">
        <f t="shared" si="14"/>
        <v>1.8964937502813129E-2</v>
      </c>
      <c r="H46" s="19">
        <v>1643.0030000000002</v>
      </c>
      <c r="I46" s="140">
        <v>1644.8509999999999</v>
      </c>
      <c r="J46" s="247">
        <f t="shared" si="15"/>
        <v>5.1338461233205096E-2</v>
      </c>
      <c r="K46" s="215">
        <f t="shared" si="16"/>
        <v>4.8446403983650681E-2</v>
      </c>
      <c r="L46" s="52">
        <f t="shared" si="17"/>
        <v>1.1247697052286143E-3</v>
      </c>
      <c r="N46" s="40">
        <f t="shared" si="11"/>
        <v>4.3500557325051563</v>
      </c>
      <c r="O46" s="143">
        <f t="shared" si="11"/>
        <v>4.2738944031595896</v>
      </c>
      <c r="P46" s="52">
        <f t="shared" si="18"/>
        <v>-1.7508127258338859E-2</v>
      </c>
    </row>
    <row r="47" spans="1:17" ht="20.100000000000001" customHeight="1" x14ac:dyDescent="0.25">
      <c r="A47" s="38" t="s">
        <v>195</v>
      </c>
      <c r="B47" s="19">
        <v>3665.5600000000004</v>
      </c>
      <c r="C47" s="140">
        <v>3916.89</v>
      </c>
      <c r="D47" s="247">
        <f t="shared" si="12"/>
        <v>3.031646881404048E-2</v>
      </c>
      <c r="E47" s="215">
        <f t="shared" si="13"/>
        <v>3.1654828705149428E-2</v>
      </c>
      <c r="F47" s="52">
        <f t="shared" si="14"/>
        <v>6.8565239690524624E-2</v>
      </c>
      <c r="H47" s="19">
        <v>795.59699999999998</v>
      </c>
      <c r="I47" s="140">
        <v>932.00099999999998</v>
      </c>
      <c r="J47" s="247">
        <f t="shared" si="15"/>
        <v>2.4859799855358918E-2</v>
      </c>
      <c r="K47" s="215">
        <f t="shared" si="16"/>
        <v>2.7450569662034081E-2</v>
      </c>
      <c r="L47" s="52">
        <f t="shared" si="17"/>
        <v>0.1714486102888774</v>
      </c>
      <c r="N47" s="40">
        <f t="shared" si="11"/>
        <v>2.1704650858259038</v>
      </c>
      <c r="O47" s="143">
        <f t="shared" si="11"/>
        <v>2.3794413424936618</v>
      </c>
      <c r="P47" s="52">
        <f t="shared" si="18"/>
        <v>9.6281786808028055E-2</v>
      </c>
    </row>
    <row r="48" spans="1:17" ht="20.100000000000001" customHeight="1" x14ac:dyDescent="0.25">
      <c r="A48" s="38" t="s">
        <v>194</v>
      </c>
      <c r="B48" s="19">
        <v>3056.69</v>
      </c>
      <c r="C48" s="140">
        <v>3572.1400000000008</v>
      </c>
      <c r="D48" s="247">
        <f t="shared" si="12"/>
        <v>2.5280733928564635E-2</v>
      </c>
      <c r="E48" s="215">
        <f t="shared" si="13"/>
        <v>2.8868689141337261E-2</v>
      </c>
      <c r="F48" s="52">
        <f t="shared" si="14"/>
        <v>0.16863011950835732</v>
      </c>
      <c r="H48" s="19">
        <v>798.90899999999999</v>
      </c>
      <c r="I48" s="140">
        <v>900.40399999999977</v>
      </c>
      <c r="J48" s="247">
        <f t="shared" si="15"/>
        <v>2.4963289005168369E-2</v>
      </c>
      <c r="K48" s="215">
        <f t="shared" si="16"/>
        <v>2.6519931551547828E-2</v>
      </c>
      <c r="L48" s="52">
        <f t="shared" si="17"/>
        <v>0.12704200353231693</v>
      </c>
      <c r="N48" s="40">
        <f t="shared" si="11"/>
        <v>2.6136408991425366</v>
      </c>
      <c r="O48" s="143">
        <f t="shared" si="11"/>
        <v>2.5206290906851341</v>
      </c>
      <c r="P48" s="52">
        <f t="shared" si="18"/>
        <v>-3.5587064959045116E-2</v>
      </c>
    </row>
    <row r="49" spans="1:16" ht="20.100000000000001" customHeight="1" x14ac:dyDescent="0.25">
      <c r="A49" s="38" t="s">
        <v>197</v>
      </c>
      <c r="B49" s="19">
        <v>1319.6000000000004</v>
      </c>
      <c r="C49" s="140">
        <v>1312.08</v>
      </c>
      <c r="D49" s="247">
        <f t="shared" si="12"/>
        <v>1.0913915540056041E-2</v>
      </c>
      <c r="E49" s="215">
        <f t="shared" si="13"/>
        <v>1.0603736037379772E-2</v>
      </c>
      <c r="F49" s="52">
        <f t="shared" si="14"/>
        <v>-5.6986965747199414E-3</v>
      </c>
      <c r="H49" s="19">
        <v>384.971</v>
      </c>
      <c r="I49" s="140">
        <v>478.68200000000002</v>
      </c>
      <c r="J49" s="247">
        <f t="shared" si="15"/>
        <v>1.2029082575873687E-2</v>
      </c>
      <c r="K49" s="215">
        <f t="shared" si="16"/>
        <v>1.4098797734081615E-2</v>
      </c>
      <c r="L49" s="52">
        <f t="shared" si="17"/>
        <v>0.24342353060360394</v>
      </c>
      <c r="N49" s="40">
        <f t="shared" si="11"/>
        <v>2.9173310093967864</v>
      </c>
      <c r="O49" s="143">
        <f t="shared" si="11"/>
        <v>3.6482683982683985</v>
      </c>
      <c r="P49" s="52">
        <f t="shared" si="18"/>
        <v>0.25055003580918556</v>
      </c>
    </row>
    <row r="50" spans="1:16" ht="20.100000000000001" customHeight="1" x14ac:dyDescent="0.25">
      <c r="A50" s="38" t="s">
        <v>196</v>
      </c>
      <c r="B50" s="19">
        <v>1140.7100000000003</v>
      </c>
      <c r="C50" s="140">
        <v>981.38999999999987</v>
      </c>
      <c r="D50" s="247">
        <f t="shared" si="12"/>
        <v>9.4343835978306506E-3</v>
      </c>
      <c r="E50" s="215">
        <f t="shared" si="13"/>
        <v>7.9312240943571529E-3</v>
      </c>
      <c r="F50" s="52">
        <f t="shared" si="14"/>
        <v>-0.13966740012799078</v>
      </c>
      <c r="H50" s="19">
        <v>432.00799999999992</v>
      </c>
      <c r="I50" s="140">
        <v>409.03200000000004</v>
      </c>
      <c r="J50" s="247">
        <f t="shared" si="15"/>
        <v>1.3498834731546113E-2</v>
      </c>
      <c r="K50" s="215">
        <f t="shared" si="16"/>
        <v>1.2047370560762409E-2</v>
      </c>
      <c r="L50" s="52">
        <f t="shared" si="17"/>
        <v>-5.3184200292586921E-2</v>
      </c>
      <c r="N50" s="40">
        <f t="shared" si="11"/>
        <v>3.7871851741459253</v>
      </c>
      <c r="O50" s="143">
        <f t="shared" si="11"/>
        <v>4.1678843273316426</v>
      </c>
      <c r="P50" s="52">
        <f t="shared" si="18"/>
        <v>0.10052298360921089</v>
      </c>
    </row>
    <row r="51" spans="1:16" ht="20.100000000000001" customHeight="1" x14ac:dyDescent="0.25">
      <c r="A51" s="38" t="s">
        <v>200</v>
      </c>
      <c r="B51" s="19">
        <v>441.54000000000008</v>
      </c>
      <c r="C51" s="140">
        <v>1069.0699999999997</v>
      </c>
      <c r="D51" s="247">
        <f t="shared" si="12"/>
        <v>3.6518113576510642E-3</v>
      </c>
      <c r="E51" s="215">
        <f t="shared" si="13"/>
        <v>8.6398208077873226E-3</v>
      </c>
      <c r="F51" s="52">
        <f t="shared" si="14"/>
        <v>1.4212302396158887</v>
      </c>
      <c r="H51" s="19">
        <v>153.58800000000002</v>
      </c>
      <c r="I51" s="140">
        <v>340.93700000000007</v>
      </c>
      <c r="J51" s="247">
        <f t="shared" si="15"/>
        <v>4.7991218420693716E-3</v>
      </c>
      <c r="K51" s="215">
        <f t="shared" si="16"/>
        <v>1.0041743376739848E-2</v>
      </c>
      <c r="L51" s="52">
        <f t="shared" si="17"/>
        <v>1.2198153501575646</v>
      </c>
      <c r="N51" s="40">
        <f t="shared" si="11"/>
        <v>3.4784617475200434</v>
      </c>
      <c r="O51" s="143">
        <f t="shared" si="11"/>
        <v>3.1890989364587927</v>
      </c>
      <c r="P51" s="52">
        <f t="shared" si="18"/>
        <v>-8.3187003929984529E-2</v>
      </c>
    </row>
    <row r="52" spans="1:16" ht="20.100000000000001" customHeight="1" x14ac:dyDescent="0.25">
      <c r="A52" s="38" t="s">
        <v>198</v>
      </c>
      <c r="B52" s="19">
        <v>3412.09</v>
      </c>
      <c r="C52" s="140">
        <v>1205.0899999999999</v>
      </c>
      <c r="D52" s="247">
        <f t="shared" si="12"/>
        <v>2.8220113727697643E-2</v>
      </c>
      <c r="E52" s="215">
        <f t="shared" si="13"/>
        <v>9.739083181883719E-3</v>
      </c>
      <c r="F52" s="52">
        <f t="shared" si="14"/>
        <v>-0.64681763962849748</v>
      </c>
      <c r="H52" s="19">
        <v>775.303</v>
      </c>
      <c r="I52" s="140">
        <v>219.64400000000006</v>
      </c>
      <c r="J52" s="247">
        <f t="shared" si="15"/>
        <v>2.422567883898423E-2</v>
      </c>
      <c r="K52" s="215">
        <f t="shared" si="16"/>
        <v>6.4692558514935234E-3</v>
      </c>
      <c r="L52" s="52">
        <f t="shared" si="17"/>
        <v>-0.71669914859093786</v>
      </c>
      <c r="N52" s="40">
        <f t="shared" ref="N52:N53" si="19">(H52/B52)*10</f>
        <v>2.2722231828585997</v>
      </c>
      <c r="O52" s="143">
        <f t="shared" ref="O52:O53" si="20">(I52/C52)*10</f>
        <v>1.8226356537685988</v>
      </c>
      <c r="P52" s="52">
        <f t="shared" ref="P52:P53" si="21">(O52-N52)/N52</f>
        <v>-0.19786239858902921</v>
      </c>
    </row>
    <row r="53" spans="1:16" ht="20.100000000000001" customHeight="1" x14ac:dyDescent="0.25">
      <c r="A53" s="38" t="s">
        <v>199</v>
      </c>
      <c r="B53" s="19">
        <v>262.54999999999995</v>
      </c>
      <c r="C53" s="140">
        <v>559.19999999999993</v>
      </c>
      <c r="D53" s="247">
        <f t="shared" si="12"/>
        <v>2.1714523530173631E-3</v>
      </c>
      <c r="E53" s="215">
        <f t="shared" si="13"/>
        <v>4.5192436376613994E-3</v>
      </c>
      <c r="F53" s="52">
        <f t="shared" si="14"/>
        <v>1.1298800228527901</v>
      </c>
      <c r="H53" s="19">
        <v>127.71699999999998</v>
      </c>
      <c r="I53" s="140">
        <v>194.89799999999997</v>
      </c>
      <c r="J53" s="247">
        <f t="shared" si="15"/>
        <v>3.9907378460789502E-3</v>
      </c>
      <c r="K53" s="215">
        <f t="shared" si="16"/>
        <v>5.7404027742364201E-3</v>
      </c>
      <c r="L53" s="52">
        <f t="shared" si="17"/>
        <v>0.52601454778925272</v>
      </c>
      <c r="N53" s="40">
        <f t="shared" si="19"/>
        <v>4.8644829556274995</v>
      </c>
      <c r="O53" s="143">
        <f t="shared" si="20"/>
        <v>3.4853004291845489</v>
      </c>
      <c r="P53" s="52">
        <f t="shared" si="21"/>
        <v>-0.28352088783607249</v>
      </c>
    </row>
    <row r="54" spans="1:16" ht="20.100000000000001" customHeight="1" x14ac:dyDescent="0.25">
      <c r="A54" s="38" t="s">
        <v>201</v>
      </c>
      <c r="B54" s="19">
        <v>663.39</v>
      </c>
      <c r="C54" s="140">
        <v>879.39999999999986</v>
      </c>
      <c r="D54" s="247">
        <f t="shared" si="12"/>
        <v>5.4866493104863403E-3</v>
      </c>
      <c r="E54" s="215">
        <f t="shared" si="13"/>
        <v>7.1069793543623644E-3</v>
      </c>
      <c r="F54" s="52">
        <f t="shared" si="14"/>
        <v>0.32561539968947356</v>
      </c>
      <c r="H54" s="19">
        <v>197.01</v>
      </c>
      <c r="I54" s="140">
        <v>185.922</v>
      </c>
      <c r="J54" s="247">
        <f t="shared" si="15"/>
        <v>6.1559170905675364E-3</v>
      </c>
      <c r="K54" s="215">
        <f t="shared" si="16"/>
        <v>5.4760293311967483E-3</v>
      </c>
      <c r="L54" s="52">
        <f t="shared" si="17"/>
        <v>-5.6281407035175854E-2</v>
      </c>
      <c r="N54" s="40">
        <f t="shared" ref="N54" si="22">(H54/B54)*10</f>
        <v>2.9697463030796363</v>
      </c>
      <c r="O54" s="143">
        <f t="shared" ref="O54" si="23">(I54/C54)*10</f>
        <v>2.1141914942005915</v>
      </c>
      <c r="P54" s="52">
        <f t="shared" ref="P54" si="24">(O54-N54)/N54</f>
        <v>-0.28809020083359704</v>
      </c>
    </row>
    <row r="55" spans="1:16" ht="20.100000000000001" customHeight="1" x14ac:dyDescent="0.25">
      <c r="A55" s="38" t="s">
        <v>203</v>
      </c>
      <c r="B55" s="19">
        <v>557.85</v>
      </c>
      <c r="C55" s="140">
        <v>383.65</v>
      </c>
      <c r="D55" s="247">
        <f t="shared" si="12"/>
        <v>4.6137676447561846E-3</v>
      </c>
      <c r="E55" s="215">
        <f t="shared" si="13"/>
        <v>3.1005147024120096E-3</v>
      </c>
      <c r="F55" s="52">
        <f t="shared" si="14"/>
        <v>-0.31227032356368206</v>
      </c>
      <c r="H55" s="19">
        <v>135.959</v>
      </c>
      <c r="I55" s="140">
        <v>147.57</v>
      </c>
      <c r="J55" s="247">
        <f t="shared" si="15"/>
        <v>4.2482733450914766E-3</v>
      </c>
      <c r="K55" s="215">
        <f t="shared" si="16"/>
        <v>4.3464337109363283E-3</v>
      </c>
      <c r="L55" s="52">
        <f t="shared" si="17"/>
        <v>8.5400745813075926E-2</v>
      </c>
      <c r="N55" s="40">
        <f t="shared" si="11"/>
        <v>2.437196378954916</v>
      </c>
      <c r="O55" s="143">
        <f t="shared" si="11"/>
        <v>3.846474651374951</v>
      </c>
      <c r="P55" s="52">
        <f t="shared" si="18"/>
        <v>0.57823747178893381</v>
      </c>
    </row>
    <row r="56" spans="1:16" ht="20.100000000000001" customHeight="1" x14ac:dyDescent="0.25">
      <c r="A56" s="38" t="s">
        <v>202</v>
      </c>
      <c r="B56" s="19">
        <v>347.2</v>
      </c>
      <c r="C56" s="140">
        <v>300.81</v>
      </c>
      <c r="D56" s="247">
        <f t="shared" si="12"/>
        <v>2.8715606816516036E-3</v>
      </c>
      <c r="E56" s="215">
        <f t="shared" si="13"/>
        <v>2.4310330447870629E-3</v>
      </c>
      <c r="F56" s="52">
        <f t="shared" si="14"/>
        <v>-0.13361175115207369</v>
      </c>
      <c r="H56" s="19">
        <v>174.45900000000003</v>
      </c>
      <c r="I56" s="140">
        <v>118.215</v>
      </c>
      <c r="J56" s="247">
        <f t="shared" si="15"/>
        <v>5.4512722181783773E-3</v>
      </c>
      <c r="K56" s="215">
        <f t="shared" si="16"/>
        <v>3.4818300544713567E-3</v>
      </c>
      <c r="L56" s="52">
        <f t="shared" si="17"/>
        <v>-0.32239093425962556</v>
      </c>
      <c r="N56" s="40">
        <f t="shared" ref="N56" si="25">(H56/B56)*10</f>
        <v>5.0247407834101399</v>
      </c>
      <c r="O56" s="143">
        <f t="shared" ref="O56" si="26">(I56/C56)*10</f>
        <v>3.9298892988929888</v>
      </c>
      <c r="P56" s="52">
        <f t="shared" ref="P56" si="27">(O56-N56)/N56</f>
        <v>-0.21789213249207823</v>
      </c>
    </row>
    <row r="57" spans="1:16" ht="20.100000000000001" customHeight="1" x14ac:dyDescent="0.25">
      <c r="A57" s="38" t="s">
        <v>205</v>
      </c>
      <c r="B57" s="19">
        <v>818.43000000000006</v>
      </c>
      <c r="C57" s="140">
        <v>593.25999999999988</v>
      </c>
      <c r="D57" s="247">
        <f t="shared" si="12"/>
        <v>6.7689268683298453E-3</v>
      </c>
      <c r="E57" s="215">
        <f t="shared" si="13"/>
        <v>4.7945037204560111E-3</v>
      </c>
      <c r="F57" s="52">
        <f t="shared" si="14"/>
        <v>-0.27512432339968007</v>
      </c>
      <c r="H57" s="19">
        <v>118.03299999999999</v>
      </c>
      <c r="I57" s="140">
        <v>100.71300000000001</v>
      </c>
      <c r="J57" s="247">
        <f t="shared" si="15"/>
        <v>3.6881445710926246E-3</v>
      </c>
      <c r="K57" s="215">
        <f t="shared" si="16"/>
        <v>2.9663371845871827E-3</v>
      </c>
      <c r="L57" s="52">
        <f t="shared" si="17"/>
        <v>-0.14673862394415105</v>
      </c>
      <c r="N57" s="40">
        <f t="shared" ref="N57" si="28">(H57/B57)*10</f>
        <v>1.4421880918343655</v>
      </c>
      <c r="O57" s="143">
        <f t="shared" ref="O57" si="29">(I57/C57)*10</f>
        <v>1.6976199305532149</v>
      </c>
      <c r="P57" s="52">
        <f t="shared" ref="P57" si="30">(O57-N57)/N57</f>
        <v>0.17711409500958886</v>
      </c>
    </row>
    <row r="58" spans="1:16" ht="20.100000000000001" customHeight="1" x14ac:dyDescent="0.25">
      <c r="A58" s="38" t="s">
        <v>204</v>
      </c>
      <c r="B58" s="19">
        <v>693.55</v>
      </c>
      <c r="C58" s="140">
        <v>235.38000000000002</v>
      </c>
      <c r="D58" s="247">
        <f t="shared" si="12"/>
        <v>5.7360913328325745E-3</v>
      </c>
      <c r="E58" s="215">
        <f t="shared" si="13"/>
        <v>1.9022524453375185E-3</v>
      </c>
      <c r="F58" s="52">
        <f t="shared" si="14"/>
        <v>-0.66061567298680701</v>
      </c>
      <c r="H58" s="19">
        <v>181.23599999999999</v>
      </c>
      <c r="I58" s="140">
        <v>68.429000000000002</v>
      </c>
      <c r="J58" s="247">
        <f t="shared" si="15"/>
        <v>5.6630312665656461E-3</v>
      </c>
      <c r="K58" s="215">
        <f t="shared" si="16"/>
        <v>2.0154646093763101E-3</v>
      </c>
      <c r="L58" s="52">
        <f t="shared" si="17"/>
        <v>-0.62243152574543681</v>
      </c>
      <c r="N58" s="40">
        <f t="shared" ref="N58" si="31">(H58/B58)*10</f>
        <v>2.6131641554321967</v>
      </c>
      <c r="O58" s="143">
        <f t="shared" ref="O58" si="32">(I58/C58)*10</f>
        <v>2.9071713824454068</v>
      </c>
      <c r="P58" s="52">
        <f t="shared" ref="P58" si="33">(O58-N58)/N58</f>
        <v>0.11251004893895908</v>
      </c>
    </row>
    <row r="59" spans="1:16" ht="20.100000000000001" customHeight="1" x14ac:dyDescent="0.25">
      <c r="A59" s="38" t="s">
        <v>206</v>
      </c>
      <c r="B59" s="19">
        <v>13.93</v>
      </c>
      <c r="C59" s="140">
        <v>77.430000000000007</v>
      </c>
      <c r="D59" s="247">
        <f t="shared" si="12"/>
        <v>1.1520979347755427E-4</v>
      </c>
      <c r="E59" s="215">
        <f t="shared" si="13"/>
        <v>6.2576007665257909E-4</v>
      </c>
      <c r="F59" s="52">
        <f t="shared" si="14"/>
        <v>4.5585068198133527</v>
      </c>
      <c r="H59" s="19">
        <v>8.4420000000000002</v>
      </c>
      <c r="I59" s="140">
        <v>38.872</v>
      </c>
      <c r="J59" s="247">
        <f t="shared" si="15"/>
        <v>2.6378484380778209E-4</v>
      </c>
      <c r="K59" s="215">
        <f t="shared" si="16"/>
        <v>1.1449113723081721E-3</v>
      </c>
      <c r="L59" s="52">
        <f t="shared" si="17"/>
        <v>3.6045960672826345</v>
      </c>
      <c r="N59" s="40">
        <f t="shared" ref="N59" si="34">(H59/B59)*10</f>
        <v>6.0603015075376891</v>
      </c>
      <c r="O59" s="143">
        <f t="shared" ref="O59" si="35">(I59/C59)*10</f>
        <v>5.0202763786646001</v>
      </c>
      <c r="P59" s="52">
        <f t="shared" ref="P59" si="36">(O59-N59)/N59</f>
        <v>-0.17161277002134717</v>
      </c>
    </row>
    <row r="60" spans="1:16" ht="20.100000000000001" customHeight="1" x14ac:dyDescent="0.25">
      <c r="A60" s="38" t="s">
        <v>207</v>
      </c>
      <c r="B60" s="19">
        <v>41.180000000000007</v>
      </c>
      <c r="C60" s="140">
        <v>62.87</v>
      </c>
      <c r="D60" s="247">
        <f t="shared" si="12"/>
        <v>3.4058429974197311E-4</v>
      </c>
      <c r="E60" s="215">
        <f t="shared" si="13"/>
        <v>5.0809164431289732E-4</v>
      </c>
      <c r="F60" s="52">
        <f t="shared" si="14"/>
        <v>0.52671199611461839</v>
      </c>
      <c r="H60" s="19">
        <v>13.578000000000001</v>
      </c>
      <c r="I60" s="140">
        <v>30.774000000000001</v>
      </c>
      <c r="J60" s="247">
        <f t="shared" si="15"/>
        <v>4.2426801814997219E-4</v>
      </c>
      <c r="K60" s="215">
        <f t="shared" si="16"/>
        <v>9.0639798753374388E-4</v>
      </c>
      <c r="L60" s="52">
        <f t="shared" si="17"/>
        <v>1.2664604507291204</v>
      </c>
      <c r="N60" s="40">
        <f t="shared" si="11"/>
        <v>3.2972316658572121</v>
      </c>
      <c r="O60" s="143">
        <f t="shared" si="11"/>
        <v>4.8948624145061244</v>
      </c>
      <c r="P60" s="52">
        <f t="shared" si="18"/>
        <v>0.48453700272029909</v>
      </c>
    </row>
    <row r="61" spans="1:16" ht="20.100000000000001" customHeight="1" thickBot="1" x14ac:dyDescent="0.3">
      <c r="A61" s="8" t="s">
        <v>17</v>
      </c>
      <c r="B61" s="19">
        <f>B62-SUM(B39:B60)</f>
        <v>239.86000000000058</v>
      </c>
      <c r="C61" s="140">
        <f>C62-SUM(C39:C60)</f>
        <v>67.550000000017462</v>
      </c>
      <c r="D61" s="247">
        <f t="shared" si="12"/>
        <v>1.9837918925718762E-3</v>
      </c>
      <c r="E61" s="215">
        <f t="shared" si="13"/>
        <v>5.4591364042222185E-4</v>
      </c>
      <c r="F61" s="52">
        <f t="shared" si="14"/>
        <v>-0.71837738680889973</v>
      </c>
      <c r="H61" s="19">
        <f>H62-SUM(H39:H60)</f>
        <v>79.725999999995111</v>
      </c>
      <c r="I61" s="140">
        <f>I62-SUM(I39:I60)</f>
        <v>49.731999999996333</v>
      </c>
      <c r="J61" s="247">
        <f t="shared" si="15"/>
        <v>2.4911763157329948E-3</v>
      </c>
      <c r="K61" s="215">
        <f t="shared" si="16"/>
        <v>1.4647749631515185E-3</v>
      </c>
      <c r="L61" s="52">
        <f t="shared" si="17"/>
        <v>-0.37621353134486385</v>
      </c>
      <c r="N61" s="40">
        <f t="shared" si="11"/>
        <v>3.3238555824228682</v>
      </c>
      <c r="O61" s="143">
        <f t="shared" si="11"/>
        <v>7.3622501850456672</v>
      </c>
      <c r="P61" s="52">
        <f t="shared" si="18"/>
        <v>1.2149729440648802</v>
      </c>
    </row>
    <row r="62" spans="1:16" s="1" customFormat="1" ht="26.25" customHeight="1" thickBot="1" x14ac:dyDescent="0.3">
      <c r="A62" s="12" t="s">
        <v>18</v>
      </c>
      <c r="B62" s="17">
        <v>120909.86</v>
      </c>
      <c r="C62" s="145">
        <v>123737.51999999996</v>
      </c>
      <c r="D62" s="253">
        <f>SUM(D39:D61)</f>
        <v>1</v>
      </c>
      <c r="E62" s="254">
        <f>SUM(E39:E61)</f>
        <v>1.0000000000000002</v>
      </c>
      <c r="F62" s="57">
        <f t="shared" si="14"/>
        <v>2.3386512894812382E-2</v>
      </c>
      <c r="H62" s="17">
        <v>32003.354999999996</v>
      </c>
      <c r="I62" s="145">
        <v>33951.972999999991</v>
      </c>
      <c r="J62" s="253">
        <f t="shared" si="15"/>
        <v>1</v>
      </c>
      <c r="K62" s="254">
        <f t="shared" si="16"/>
        <v>1</v>
      </c>
      <c r="L62" s="57">
        <f t="shared" si="17"/>
        <v>6.0887928781216696E-2</v>
      </c>
      <c r="N62" s="37">
        <f t="shared" si="11"/>
        <v>2.6468771860293279</v>
      </c>
      <c r="O62" s="150">
        <f t="shared" si="11"/>
        <v>2.7438704929596138</v>
      </c>
      <c r="P62" s="57">
        <f t="shared" si="18"/>
        <v>3.6644430441364367E-2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B37</f>
        <v>jun</v>
      </c>
      <c r="C66" s="348"/>
      <c r="D66" s="354" t="str">
        <f>B66</f>
        <v>jun</v>
      </c>
      <c r="E66" s="348"/>
      <c r="F66" s="131" t="str">
        <f>F5</f>
        <v>2023 /2022</v>
      </c>
      <c r="H66" s="343" t="str">
        <f>B66</f>
        <v>jun</v>
      </c>
      <c r="I66" s="348"/>
      <c r="J66" s="354" t="str">
        <f>B66</f>
        <v>jun</v>
      </c>
      <c r="K66" s="344"/>
      <c r="L66" s="131" t="str">
        <f>F66</f>
        <v>2023 /2022</v>
      </c>
      <c r="N66" s="343" t="str">
        <f>B66</f>
        <v>jun</v>
      </c>
      <c r="O66" s="344"/>
      <c r="P66" s="131" t="str">
        <f>L66</f>
        <v>2023 /2022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B67</f>
        <v>2022</v>
      </c>
      <c r="E67" s="134">
        <f>C67</f>
        <v>2023</v>
      </c>
      <c r="F67" s="132" t="str">
        <f>F38</f>
        <v>HL</v>
      </c>
      <c r="H67" s="25">
        <f>B67</f>
        <v>2022</v>
      </c>
      <c r="I67" s="134">
        <f>C67</f>
        <v>2023</v>
      </c>
      <c r="J67" s="99">
        <f>B67</f>
        <v>2022</v>
      </c>
      <c r="K67" s="134">
        <f>C67</f>
        <v>2023</v>
      </c>
      <c r="L67" s="260">
        <f>L38</f>
        <v>1000</v>
      </c>
      <c r="N67" s="25">
        <f>B67</f>
        <v>2022</v>
      </c>
      <c r="O67" s="134">
        <f>C67</f>
        <v>2023</v>
      </c>
      <c r="P67" s="132"/>
    </row>
    <row r="68" spans="1:16" ht="20.100000000000001" customHeight="1" x14ac:dyDescent="0.25">
      <c r="A68" s="38" t="s">
        <v>186</v>
      </c>
      <c r="B68" s="39">
        <v>16895.8</v>
      </c>
      <c r="C68" s="147">
        <v>35929.760000000009</v>
      </c>
      <c r="D68" s="247">
        <f>B68/$B$96</f>
        <v>0.12632947155059673</v>
      </c>
      <c r="E68" s="246">
        <f>C68/$C$96</f>
        <v>0.19961362588489906</v>
      </c>
      <c r="F68" s="52">
        <f>(C68-B68)/B68</f>
        <v>1.1265497934397903</v>
      </c>
      <c r="H68" s="19">
        <v>5168.5400000000009</v>
      </c>
      <c r="I68" s="147">
        <v>15933.514999999998</v>
      </c>
      <c r="J68" s="245">
        <f>H68/$H$96</f>
        <v>0.13516520232074911</v>
      </c>
      <c r="K68" s="246">
        <f>I68/$I$96</f>
        <v>0.30373500005442394</v>
      </c>
      <c r="L68" s="52">
        <f t="shared" ref="L68:L70" si="37">(I68-H68)/H68</f>
        <v>2.0827883696362988</v>
      </c>
      <c r="N68" s="40">
        <f t="shared" ref="N68:O78" si="38">(H68/B68)*10</f>
        <v>3.0590679340427807</v>
      </c>
      <c r="O68" s="143">
        <f t="shared" si="38"/>
        <v>4.434628842497137</v>
      </c>
      <c r="P68" s="52">
        <f t="shared" ref="P68:P69" si="39">(O68-N68)/N68</f>
        <v>0.44966667563882851</v>
      </c>
    </row>
    <row r="69" spans="1:16" ht="20.100000000000001" customHeight="1" x14ac:dyDescent="0.25">
      <c r="A69" s="38" t="s">
        <v>153</v>
      </c>
      <c r="B69" s="19">
        <v>14023.810000000001</v>
      </c>
      <c r="C69" s="140">
        <v>20911.53</v>
      </c>
      <c r="D69" s="247">
        <f t="shared" ref="D69:D95" si="40">B69/$B$96</f>
        <v>0.10485567457154879</v>
      </c>
      <c r="E69" s="215">
        <f t="shared" ref="E69:E95" si="41">C69/$C$96</f>
        <v>0.11617740630888829</v>
      </c>
      <c r="F69" s="52">
        <f>(C69-B69)/B69</f>
        <v>0.49114470318693687</v>
      </c>
      <c r="H69" s="19">
        <v>4464.418999999999</v>
      </c>
      <c r="I69" s="140">
        <v>7002.0890000000009</v>
      </c>
      <c r="J69" s="214">
        <f t="shared" ref="J69:J95" si="42">H69/$H$96</f>
        <v>0.11675136448196127</v>
      </c>
      <c r="K69" s="215">
        <f t="shared" ref="K69:K95" si="43">I69/$I$96</f>
        <v>0.13347836323598916</v>
      </c>
      <c r="L69" s="52">
        <f t="shared" si="37"/>
        <v>0.56842110921936373</v>
      </c>
      <c r="N69" s="40">
        <f t="shared" si="38"/>
        <v>3.1834565642289778</v>
      </c>
      <c r="O69" s="143">
        <f t="shared" si="38"/>
        <v>3.3484345717410449</v>
      </c>
      <c r="P69" s="52">
        <f t="shared" si="39"/>
        <v>5.1823545942435101E-2</v>
      </c>
    </row>
    <row r="70" spans="1:16" ht="20.100000000000001" customHeight="1" x14ac:dyDescent="0.25">
      <c r="A70" s="38" t="s">
        <v>152</v>
      </c>
      <c r="B70" s="19">
        <v>21028.91</v>
      </c>
      <c r="C70" s="140">
        <v>19847.599999999999</v>
      </c>
      <c r="D70" s="247">
        <f t="shared" si="40"/>
        <v>0.15723263104351728</v>
      </c>
      <c r="E70" s="215">
        <f t="shared" si="41"/>
        <v>0.11026657013887989</v>
      </c>
      <c r="F70" s="52">
        <f>(C70-B70)/B70</f>
        <v>-5.6175522173997669E-2</v>
      </c>
      <c r="H70" s="19">
        <v>8704.41</v>
      </c>
      <c r="I70" s="140">
        <v>6941.4739999999993</v>
      </c>
      <c r="J70" s="214">
        <f t="shared" si="42"/>
        <v>0.2276335945417374</v>
      </c>
      <c r="K70" s="215">
        <f t="shared" si="43"/>
        <v>0.13232288078103183</v>
      </c>
      <c r="L70" s="52">
        <f t="shared" si="37"/>
        <v>-0.20253365822611763</v>
      </c>
      <c r="N70" s="40">
        <f t="shared" ref="N70" si="44">(H70/B70)*10</f>
        <v>4.1392587632930091</v>
      </c>
      <c r="O70" s="143">
        <f t="shared" ref="O70" si="45">(I70/C70)*10</f>
        <v>3.4973870896229267</v>
      </c>
      <c r="P70" s="52">
        <f t="shared" ref="P70" si="46">(O70-N70)/N70</f>
        <v>-0.15506923108122819</v>
      </c>
    </row>
    <row r="71" spans="1:16" ht="20.100000000000001" customHeight="1" x14ac:dyDescent="0.25">
      <c r="A71" s="38" t="s">
        <v>154</v>
      </c>
      <c r="B71" s="19">
        <v>8674.4700000000012</v>
      </c>
      <c r="C71" s="140">
        <v>10288.040000000001</v>
      </c>
      <c r="D71" s="247">
        <f t="shared" si="40"/>
        <v>6.4858793965453243E-2</v>
      </c>
      <c r="E71" s="215">
        <f t="shared" si="41"/>
        <v>5.7156879635401864E-2</v>
      </c>
      <c r="F71" s="52">
        <f t="shared" ref="F71:F96" si="47">(C71-B71)/B71</f>
        <v>0.18601366999943506</v>
      </c>
      <c r="H71" s="19">
        <v>3747.1820000000007</v>
      </c>
      <c r="I71" s="140">
        <v>4315.3730000000005</v>
      </c>
      <c r="J71" s="214">
        <f t="shared" si="42"/>
        <v>9.7994523243056894E-2</v>
      </c>
      <c r="K71" s="215">
        <f t="shared" si="43"/>
        <v>8.2262439793721595E-2</v>
      </c>
      <c r="L71" s="52">
        <f t="shared" ref="L71:L96" si="48">(I71-H71)/H71</f>
        <v>0.15163154605247348</v>
      </c>
      <c r="N71" s="40">
        <f t="shared" ref="N71" si="49">(H71/B71)*10</f>
        <v>4.3197820731410683</v>
      </c>
      <c r="O71" s="143">
        <f t="shared" si="38"/>
        <v>4.1945530927173689</v>
      </c>
      <c r="P71" s="52">
        <f t="shared" ref="P71:P96" si="50">(O71-N71)/N71</f>
        <v>-2.8989652325826933E-2</v>
      </c>
    </row>
    <row r="72" spans="1:16" ht="20.100000000000001" customHeight="1" x14ac:dyDescent="0.25">
      <c r="A72" s="38" t="s">
        <v>155</v>
      </c>
      <c r="B72" s="19">
        <v>18166.089999999993</v>
      </c>
      <c r="C72" s="140">
        <v>33998.80999999999</v>
      </c>
      <c r="D72" s="247">
        <f t="shared" si="40"/>
        <v>0.13582739792377863</v>
      </c>
      <c r="E72" s="215">
        <f t="shared" si="41"/>
        <v>0.18888591907855107</v>
      </c>
      <c r="F72" s="52">
        <f t="shared" si="47"/>
        <v>0.87155353738751729</v>
      </c>
      <c r="H72" s="19">
        <v>2695.2890000000002</v>
      </c>
      <c r="I72" s="140">
        <v>3649.2770000000005</v>
      </c>
      <c r="J72" s="214">
        <f t="shared" si="42"/>
        <v>7.0485917299254616E-2</v>
      </c>
      <c r="K72" s="215">
        <f t="shared" si="43"/>
        <v>6.9564885701215856E-2</v>
      </c>
      <c r="L72" s="52">
        <f t="shared" si="48"/>
        <v>0.35394645991580131</v>
      </c>
      <c r="N72" s="40">
        <f t="shared" si="38"/>
        <v>1.4836924181263009</v>
      </c>
      <c r="O72" s="143">
        <f t="shared" si="38"/>
        <v>1.0733543321075065</v>
      </c>
      <c r="P72" s="52">
        <f t="shared" si="50"/>
        <v>-0.27656546667333842</v>
      </c>
    </row>
    <row r="73" spans="1:16" ht="20.100000000000001" customHeight="1" x14ac:dyDescent="0.25">
      <c r="A73" s="38" t="s">
        <v>156</v>
      </c>
      <c r="B73" s="19">
        <v>5703.39</v>
      </c>
      <c r="C73" s="140">
        <v>9242.51</v>
      </c>
      <c r="D73" s="247">
        <f t="shared" si="40"/>
        <v>4.264410354922276E-2</v>
      </c>
      <c r="E73" s="215">
        <f t="shared" si="41"/>
        <v>5.1348267658270969E-2</v>
      </c>
      <c r="F73" s="52">
        <f t="shared" si="47"/>
        <v>0.62052919404073714</v>
      </c>
      <c r="H73" s="19">
        <v>2022.1739999999998</v>
      </c>
      <c r="I73" s="140">
        <v>2776.6469999999995</v>
      </c>
      <c r="J73" s="214">
        <f t="shared" si="42"/>
        <v>5.2882933640401045E-2</v>
      </c>
      <c r="K73" s="215">
        <f t="shared" si="43"/>
        <v>5.2930246508451899E-2</v>
      </c>
      <c r="L73" s="52">
        <f t="shared" si="48"/>
        <v>0.37309994095463589</v>
      </c>
      <c r="N73" s="40">
        <f t="shared" si="38"/>
        <v>3.5455650060753334</v>
      </c>
      <c r="O73" s="143">
        <f t="shared" si="38"/>
        <v>3.0042131412354429</v>
      </c>
      <c r="P73" s="52">
        <f t="shared" si="50"/>
        <v>-0.15268423055628169</v>
      </c>
    </row>
    <row r="74" spans="1:16" ht="20.100000000000001" customHeight="1" x14ac:dyDescent="0.25">
      <c r="A74" s="38" t="s">
        <v>158</v>
      </c>
      <c r="B74" s="19">
        <v>3169.54</v>
      </c>
      <c r="C74" s="140">
        <v>6416.23</v>
      </c>
      <c r="D74" s="247">
        <f t="shared" si="40"/>
        <v>2.3698570843551554E-2</v>
      </c>
      <c r="E74" s="215">
        <f t="shared" si="41"/>
        <v>3.5646409405781322E-2</v>
      </c>
      <c r="F74" s="52">
        <f t="shared" si="47"/>
        <v>1.0243410715750549</v>
      </c>
      <c r="H74" s="19">
        <v>633.46199999999999</v>
      </c>
      <c r="I74" s="140">
        <v>1346.6130000000001</v>
      </c>
      <c r="J74" s="214">
        <f t="shared" si="42"/>
        <v>1.6565997243420064E-2</v>
      </c>
      <c r="K74" s="215">
        <f t="shared" si="43"/>
        <v>2.5670010642867443E-2</v>
      </c>
      <c r="L74" s="52">
        <f t="shared" si="48"/>
        <v>1.1257991797455886</v>
      </c>
      <c r="N74" s="40">
        <f t="shared" si="38"/>
        <v>1.9985928557456287</v>
      </c>
      <c r="O74" s="143">
        <f t="shared" si="38"/>
        <v>2.0987604870773029</v>
      </c>
      <c r="P74" s="52">
        <f t="shared" si="50"/>
        <v>5.011907805219485E-2</v>
      </c>
    </row>
    <row r="75" spans="1:16" ht="20.100000000000001" customHeight="1" x14ac:dyDescent="0.25">
      <c r="A75" s="38" t="s">
        <v>159</v>
      </c>
      <c r="B75" s="19">
        <v>540.54</v>
      </c>
      <c r="C75" s="140">
        <v>530.04000000000008</v>
      </c>
      <c r="D75" s="247">
        <f t="shared" si="40"/>
        <v>4.0416039815788273E-3</v>
      </c>
      <c r="E75" s="215">
        <f t="shared" si="41"/>
        <v>2.9447234343906521E-3</v>
      </c>
      <c r="F75" s="52">
        <f t="shared" si="47"/>
        <v>-1.9425019425019216E-2</v>
      </c>
      <c r="H75" s="19">
        <v>1149.6549999999997</v>
      </c>
      <c r="I75" s="140">
        <v>1322.9880000000001</v>
      </c>
      <c r="J75" s="214">
        <f t="shared" si="42"/>
        <v>3.0065231317559841E-2</v>
      </c>
      <c r="K75" s="215">
        <f t="shared" si="43"/>
        <v>2.5219655565768273E-2</v>
      </c>
      <c r="L75" s="52">
        <f t="shared" si="48"/>
        <v>0.15076957869969718</v>
      </c>
      <c r="N75" s="40">
        <f t="shared" si="38"/>
        <v>21.268638768638763</v>
      </c>
      <c r="O75" s="143">
        <f t="shared" si="38"/>
        <v>24.960153950645232</v>
      </c>
      <c r="P75" s="52">
        <f t="shared" si="50"/>
        <v>0.17356612344414432</v>
      </c>
    </row>
    <row r="76" spans="1:16" ht="20.100000000000001" customHeight="1" x14ac:dyDescent="0.25">
      <c r="A76" s="38" t="s">
        <v>157</v>
      </c>
      <c r="B76" s="19">
        <v>3883.7100000000005</v>
      </c>
      <c r="C76" s="140">
        <v>3871.1999999999994</v>
      </c>
      <c r="D76" s="247">
        <f t="shared" si="40"/>
        <v>2.9038401967102362E-2</v>
      </c>
      <c r="E76" s="215">
        <f t="shared" si="41"/>
        <v>2.1507081275400138E-2</v>
      </c>
      <c r="F76" s="52">
        <f t="shared" si="47"/>
        <v>-3.2211467900541304E-3</v>
      </c>
      <c r="H76" s="19">
        <v>1086.722</v>
      </c>
      <c r="I76" s="140">
        <v>1301.8009999999999</v>
      </c>
      <c r="J76" s="214">
        <f t="shared" si="42"/>
        <v>2.8419437403291659E-2</v>
      </c>
      <c r="K76" s="215">
        <f t="shared" si="43"/>
        <v>2.4815775226360859E-2</v>
      </c>
      <c r="L76" s="52">
        <f t="shared" si="48"/>
        <v>0.19791538222286836</v>
      </c>
      <c r="N76" s="40">
        <f t="shared" si="38"/>
        <v>2.7981543421110224</v>
      </c>
      <c r="O76" s="143">
        <f t="shared" si="38"/>
        <v>3.3627841496176902</v>
      </c>
      <c r="P76" s="52">
        <f t="shared" si="50"/>
        <v>0.20178651299152139</v>
      </c>
    </row>
    <row r="77" spans="1:16" ht="20.100000000000001" customHeight="1" x14ac:dyDescent="0.25">
      <c r="A77" s="38" t="s">
        <v>160</v>
      </c>
      <c r="B77" s="19">
        <v>1765.1100000000001</v>
      </c>
      <c r="C77" s="140">
        <v>2105.3799999999997</v>
      </c>
      <c r="D77" s="247">
        <f t="shared" si="40"/>
        <v>1.3197683064943585E-2</v>
      </c>
      <c r="E77" s="215">
        <f t="shared" si="41"/>
        <v>1.1696781043501225E-2</v>
      </c>
      <c r="F77" s="52">
        <f t="shared" si="47"/>
        <v>0.19277552107234081</v>
      </c>
      <c r="H77" s="19">
        <v>668.06699999999989</v>
      </c>
      <c r="I77" s="140">
        <v>1108.2300000000002</v>
      </c>
      <c r="J77" s="214">
        <f t="shared" si="42"/>
        <v>1.7470970761339924E-2</v>
      </c>
      <c r="K77" s="215">
        <f t="shared" si="43"/>
        <v>2.1125799242057659E-2</v>
      </c>
      <c r="L77" s="52">
        <f t="shared" si="48"/>
        <v>0.65886056338660703</v>
      </c>
      <c r="N77" s="40">
        <f t="shared" si="38"/>
        <v>3.7848462702041226</v>
      </c>
      <c r="O77" s="143">
        <f t="shared" si="38"/>
        <v>5.263800359080073</v>
      </c>
      <c r="P77" s="52">
        <f t="shared" si="50"/>
        <v>0.39075671329609596</v>
      </c>
    </row>
    <row r="78" spans="1:16" ht="20.100000000000001" customHeight="1" x14ac:dyDescent="0.25">
      <c r="A78" s="38" t="s">
        <v>162</v>
      </c>
      <c r="B78" s="19">
        <v>15366.25</v>
      </c>
      <c r="C78" s="140">
        <v>13008.18</v>
      </c>
      <c r="D78" s="247">
        <f t="shared" si="40"/>
        <v>0.11489306467964565</v>
      </c>
      <c r="E78" s="215">
        <f t="shared" si="41"/>
        <v>7.2269059853542733E-2</v>
      </c>
      <c r="F78" s="52">
        <f t="shared" si="47"/>
        <v>-0.15345774017733668</v>
      </c>
      <c r="H78" s="19">
        <v>1046.1750000000002</v>
      </c>
      <c r="I78" s="140">
        <v>975.29500000000019</v>
      </c>
      <c r="J78" s="214">
        <f t="shared" si="42"/>
        <v>2.735907152462972E-2</v>
      </c>
      <c r="K78" s="215">
        <f t="shared" si="43"/>
        <v>1.8591706028335837E-2</v>
      </c>
      <c r="L78" s="52">
        <f t="shared" si="48"/>
        <v>-6.7751571199847052E-2</v>
      </c>
      <c r="N78" s="40">
        <f t="shared" si="38"/>
        <v>0.68082648661840084</v>
      </c>
      <c r="O78" s="143">
        <f t="shared" si="38"/>
        <v>0.74975515406459636</v>
      </c>
      <c r="P78" s="52">
        <f t="shared" si="50"/>
        <v>0.10124263494588398</v>
      </c>
    </row>
    <row r="79" spans="1:16" ht="20.100000000000001" customHeight="1" x14ac:dyDescent="0.25">
      <c r="A79" s="38" t="s">
        <v>161</v>
      </c>
      <c r="B79" s="19">
        <v>1848.2400000000002</v>
      </c>
      <c r="C79" s="140">
        <v>1471.37</v>
      </c>
      <c r="D79" s="247">
        <f t="shared" si="40"/>
        <v>1.3819243983633503E-2</v>
      </c>
      <c r="E79" s="215">
        <f t="shared" si="41"/>
        <v>8.1744353627261589E-3</v>
      </c>
      <c r="F79" s="52">
        <f t="shared" si="47"/>
        <v>-0.20390750119032178</v>
      </c>
      <c r="H79" s="19">
        <v>707.87200000000018</v>
      </c>
      <c r="I79" s="140">
        <v>578.24699999999996</v>
      </c>
      <c r="J79" s="214">
        <f t="shared" si="42"/>
        <v>1.8511932208552767E-2</v>
      </c>
      <c r="K79" s="215">
        <f t="shared" si="43"/>
        <v>1.1022919461052409E-2</v>
      </c>
      <c r="L79" s="52">
        <f t="shared" si="48"/>
        <v>-0.18311926449979685</v>
      </c>
      <c r="N79" s="40">
        <f t="shared" ref="N79:N86" si="51">(H79/B79)*10</f>
        <v>3.8299787906332519</v>
      </c>
      <c r="O79" s="143">
        <f t="shared" ref="O79:O86" si="52">(I79/C79)*10</f>
        <v>3.929990417094273</v>
      </c>
      <c r="P79" s="52">
        <f t="shared" si="50"/>
        <v>2.6112840808835164E-2</v>
      </c>
    </row>
    <row r="80" spans="1:16" ht="20.100000000000001" customHeight="1" x14ac:dyDescent="0.25">
      <c r="A80" s="38" t="s">
        <v>164</v>
      </c>
      <c r="B80" s="19">
        <v>1064.1000000000001</v>
      </c>
      <c r="C80" s="140">
        <v>1115.99</v>
      </c>
      <c r="D80" s="247">
        <f t="shared" si="40"/>
        <v>7.9562489303252881E-3</v>
      </c>
      <c r="E80" s="215">
        <f t="shared" si="41"/>
        <v>6.2000639678998258E-3</v>
      </c>
      <c r="F80" s="52">
        <f t="shared" si="47"/>
        <v>4.8764213889671899E-2</v>
      </c>
      <c r="H80" s="19">
        <v>628.63599999999997</v>
      </c>
      <c r="I80" s="140">
        <v>353.32100000000003</v>
      </c>
      <c r="J80" s="214">
        <f t="shared" si="42"/>
        <v>1.6439789984426242E-2</v>
      </c>
      <c r="K80" s="215">
        <f t="shared" si="43"/>
        <v>6.7352341246880642E-3</v>
      </c>
      <c r="L80" s="52">
        <f t="shared" si="48"/>
        <v>-0.43795614632315039</v>
      </c>
      <c r="N80" s="40">
        <f t="shared" si="51"/>
        <v>5.9076778498261433</v>
      </c>
      <c r="O80" s="143">
        <f t="shared" si="52"/>
        <v>3.1659871504224952</v>
      </c>
      <c r="P80" s="52">
        <f t="shared" si="50"/>
        <v>-0.46408940519401087</v>
      </c>
    </row>
    <row r="81" spans="1:16" ht="20.100000000000001" customHeight="1" x14ac:dyDescent="0.25">
      <c r="A81" s="38" t="s">
        <v>172</v>
      </c>
      <c r="B81" s="19">
        <v>1836.31</v>
      </c>
      <c r="C81" s="140">
        <v>1660.8500000000001</v>
      </c>
      <c r="D81" s="247">
        <f t="shared" si="40"/>
        <v>1.3730043673757755E-2</v>
      </c>
      <c r="E81" s="215">
        <f t="shared" si="41"/>
        <v>9.2271223228581143E-3</v>
      </c>
      <c r="F81" s="52">
        <f t="shared" si="47"/>
        <v>-9.5550315578524225E-2</v>
      </c>
      <c r="H81" s="19">
        <v>416.69599999999997</v>
      </c>
      <c r="I81" s="140">
        <v>347.791</v>
      </c>
      <c r="J81" s="214">
        <f t="shared" si="42"/>
        <v>1.089723580474309E-2</v>
      </c>
      <c r="K81" s="215">
        <f t="shared" si="43"/>
        <v>6.6298176770115168E-3</v>
      </c>
      <c r="L81" s="52">
        <f t="shared" si="48"/>
        <v>-0.16536035863075235</v>
      </c>
      <c r="N81" s="40">
        <f t="shared" si="51"/>
        <v>2.2692029123622919</v>
      </c>
      <c r="O81" s="143">
        <f t="shared" si="52"/>
        <v>2.0940542493301622</v>
      </c>
      <c r="P81" s="52">
        <f>(O81-N81)/N81</f>
        <v>-7.7185104107678051E-2</v>
      </c>
    </row>
    <row r="82" spans="1:16" ht="20.100000000000001" customHeight="1" x14ac:dyDescent="0.25">
      <c r="A82" s="38" t="s">
        <v>163</v>
      </c>
      <c r="B82" s="19">
        <v>766.51</v>
      </c>
      <c r="C82" s="140">
        <v>558.7299999999999</v>
      </c>
      <c r="D82" s="247">
        <f t="shared" si="40"/>
        <v>5.7311759868279629E-3</v>
      </c>
      <c r="E82" s="215">
        <f t="shared" si="41"/>
        <v>3.1041153960023556E-3</v>
      </c>
      <c r="F82" s="52">
        <f t="shared" si="47"/>
        <v>-0.27107278443855931</v>
      </c>
      <c r="H82" s="19">
        <v>511.14699999999999</v>
      </c>
      <c r="I82" s="140">
        <v>346.88000000000011</v>
      </c>
      <c r="J82" s="214">
        <f t="shared" si="42"/>
        <v>1.3367273479675871E-2</v>
      </c>
      <c r="K82" s="215">
        <f t="shared" si="43"/>
        <v>6.6124516039856003E-3</v>
      </c>
      <c r="L82" s="52">
        <f t="shared" si="48"/>
        <v>-0.32136939080147175</v>
      </c>
      <c r="N82" s="40">
        <f t="shared" ref="N82" si="53">(H82/B82)*10</f>
        <v>6.6684974755710948</v>
      </c>
      <c r="O82" s="143">
        <f t="shared" ref="O82" si="54">(I82/C82)*10</f>
        <v>6.2083654001038102</v>
      </c>
      <c r="P82" s="52">
        <f>(O82-N82)/N82</f>
        <v>-6.9000862211150288E-2</v>
      </c>
    </row>
    <row r="83" spans="1:16" ht="20.100000000000001" customHeight="1" x14ac:dyDescent="0.25">
      <c r="A83" s="38" t="s">
        <v>165</v>
      </c>
      <c r="B83" s="19">
        <v>686.94</v>
      </c>
      <c r="C83" s="140">
        <v>1419.35</v>
      </c>
      <c r="D83" s="247">
        <f t="shared" si="40"/>
        <v>5.136233098578755E-3</v>
      </c>
      <c r="E83" s="215">
        <f t="shared" si="41"/>
        <v>7.8854297913409765E-3</v>
      </c>
      <c r="F83" s="52">
        <f t="shared" si="47"/>
        <v>1.0661920982909712</v>
      </c>
      <c r="H83" s="19">
        <v>129.47399999999999</v>
      </c>
      <c r="I83" s="140">
        <v>339.14400000000001</v>
      </c>
      <c r="J83" s="214">
        <f t="shared" si="42"/>
        <v>3.3859425302458072E-3</v>
      </c>
      <c r="K83" s="215">
        <f t="shared" si="43"/>
        <v>6.46498295313103E-3</v>
      </c>
      <c r="L83" s="52">
        <f t="shared" si="48"/>
        <v>1.6193984892719777</v>
      </c>
      <c r="N83" s="40">
        <f t="shared" si="51"/>
        <v>1.8847934317407631</v>
      </c>
      <c r="O83" s="143">
        <f t="shared" si="52"/>
        <v>2.3894317821538031</v>
      </c>
      <c r="P83" s="52">
        <f>(O83-N83)/N83</f>
        <v>0.26774199332123344</v>
      </c>
    </row>
    <row r="84" spans="1:16" ht="20.100000000000001" customHeight="1" x14ac:dyDescent="0.25">
      <c r="A84" s="38" t="s">
        <v>167</v>
      </c>
      <c r="B84" s="19">
        <v>1365.1099999999997</v>
      </c>
      <c r="C84" s="140">
        <v>815.55000000000018</v>
      </c>
      <c r="D84" s="247">
        <f t="shared" si="40"/>
        <v>1.0206893127785312E-2</v>
      </c>
      <c r="E84" s="215">
        <f t="shared" si="41"/>
        <v>4.5309206794153208E-3</v>
      </c>
      <c r="F84" s="52">
        <f t="shared" si="47"/>
        <v>-0.40257561661697566</v>
      </c>
      <c r="H84" s="19">
        <v>333.32499999999999</v>
      </c>
      <c r="I84" s="140">
        <v>295.39999999999998</v>
      </c>
      <c r="J84" s="214">
        <f t="shared" si="42"/>
        <v>8.7169570253037964E-3</v>
      </c>
      <c r="K84" s="215">
        <f t="shared" si="43"/>
        <v>5.6311064455066466E-3</v>
      </c>
      <c r="L84" s="52">
        <f t="shared" si="48"/>
        <v>-0.11377784444611119</v>
      </c>
      <c r="N84" s="40">
        <f t="shared" si="51"/>
        <v>2.4417446213125689</v>
      </c>
      <c r="O84" s="143">
        <f t="shared" si="52"/>
        <v>3.6220955183618408</v>
      </c>
      <c r="P84" s="52">
        <f t="shared" ref="P84:P85" si="55">(O84-N84)/N84</f>
        <v>0.48340472903950538</v>
      </c>
    </row>
    <row r="85" spans="1:16" ht="20.100000000000001" customHeight="1" x14ac:dyDescent="0.25">
      <c r="A85" s="38" t="s">
        <v>169</v>
      </c>
      <c r="B85" s="19">
        <v>176.87</v>
      </c>
      <c r="C85" s="140">
        <v>605.42999999999995</v>
      </c>
      <c r="D85" s="247">
        <f t="shared" si="40"/>
        <v>1.322452540462958E-3</v>
      </c>
      <c r="E85" s="215">
        <f t="shared" si="41"/>
        <v>3.3635648420555662E-3</v>
      </c>
      <c r="F85" s="52">
        <f t="shared" si="47"/>
        <v>2.4230225589415952</v>
      </c>
      <c r="H85" s="19">
        <v>50.047999999999995</v>
      </c>
      <c r="I85" s="140">
        <v>253.42999999999992</v>
      </c>
      <c r="J85" s="214">
        <f t="shared" si="42"/>
        <v>1.3088315163951229E-3</v>
      </c>
      <c r="K85" s="215">
        <f t="shared" si="43"/>
        <v>4.8310470767933275E-3</v>
      </c>
      <c r="L85" s="52">
        <f t="shared" si="48"/>
        <v>4.063738810741687</v>
      </c>
      <c r="N85" s="40">
        <f t="shared" si="51"/>
        <v>2.8296488946684</v>
      </c>
      <c r="O85" s="143">
        <f t="shared" si="52"/>
        <v>4.1859504814759747</v>
      </c>
      <c r="P85" s="52">
        <f t="shared" si="55"/>
        <v>0.47931797805837556</v>
      </c>
    </row>
    <row r="86" spans="1:16" ht="20.100000000000001" customHeight="1" x14ac:dyDescent="0.25">
      <c r="A86" s="38" t="s">
        <v>170</v>
      </c>
      <c r="B86" s="19">
        <v>4321.4400000000005</v>
      </c>
      <c r="C86" s="140">
        <v>2079.9699999999993</v>
      </c>
      <c r="D86" s="247">
        <f t="shared" si="40"/>
        <v>3.2311298165083088E-2</v>
      </c>
      <c r="E86" s="215">
        <f t="shared" si="41"/>
        <v>1.1555611655402465E-2</v>
      </c>
      <c r="F86" s="52">
        <f t="shared" si="47"/>
        <v>-0.51868590099596457</v>
      </c>
      <c r="H86" s="19">
        <v>502.53100000000001</v>
      </c>
      <c r="I86" s="140">
        <v>226.691</v>
      </c>
      <c r="J86" s="214">
        <f t="shared" si="42"/>
        <v>1.3141951941447363E-2</v>
      </c>
      <c r="K86" s="215">
        <f t="shared" si="43"/>
        <v>4.3213309114365174E-3</v>
      </c>
      <c r="L86" s="52">
        <f t="shared" si="48"/>
        <v>-0.54890146080540314</v>
      </c>
      <c r="N86" s="40">
        <f t="shared" si="51"/>
        <v>1.1628785775111998</v>
      </c>
      <c r="O86" s="143">
        <f t="shared" si="52"/>
        <v>1.0898762962927353</v>
      </c>
      <c r="P86" s="52">
        <f t="shared" si="50"/>
        <v>-6.2777217355490786E-2</v>
      </c>
    </row>
    <row r="87" spans="1:16" ht="20.100000000000001" customHeight="1" x14ac:dyDescent="0.25">
      <c r="A87" s="38" t="s">
        <v>173</v>
      </c>
      <c r="B87" s="19">
        <v>170.33</v>
      </c>
      <c r="C87" s="140">
        <v>913.64</v>
      </c>
      <c r="D87" s="247">
        <f t="shared" si="40"/>
        <v>1.2735531249904203E-3</v>
      </c>
      <c r="E87" s="215">
        <f t="shared" si="41"/>
        <v>5.0758756293801882E-3</v>
      </c>
      <c r="F87" s="52">
        <f t="shared" si="47"/>
        <v>4.363940585921446</v>
      </c>
      <c r="H87" s="19">
        <v>29.665999999999997</v>
      </c>
      <c r="I87" s="140">
        <v>226.26900000000001</v>
      </c>
      <c r="J87" s="214">
        <f t="shared" si="42"/>
        <v>7.758111366164026E-4</v>
      </c>
      <c r="K87" s="215">
        <f t="shared" si="43"/>
        <v>4.3132864736572223E-3</v>
      </c>
      <c r="L87" s="52">
        <f t="shared" si="48"/>
        <v>6.6272163419402697</v>
      </c>
      <c r="N87" s="40">
        <f t="shared" ref="N87:N94" si="56">(H87/B87)*10</f>
        <v>1.7416779193330589</v>
      </c>
      <c r="O87" s="143">
        <f t="shared" ref="O87:O94" si="57">(I87/C87)*10</f>
        <v>2.4765662624228364</v>
      </c>
      <c r="P87" s="52">
        <f t="shared" ref="P87:P94" si="58">(O87-N87)/N87</f>
        <v>0.42194273403384963</v>
      </c>
    </row>
    <row r="88" spans="1:16" ht="20.100000000000001" customHeight="1" x14ac:dyDescent="0.25">
      <c r="A88" s="38" t="s">
        <v>211</v>
      </c>
      <c r="B88" s="19">
        <v>464.31</v>
      </c>
      <c r="C88" s="140">
        <v>1041.53</v>
      </c>
      <c r="D88" s="247">
        <f t="shared" si="40"/>
        <v>3.4716341893048907E-3</v>
      </c>
      <c r="E88" s="215">
        <f t="shared" si="41"/>
        <v>5.78638932650535E-3</v>
      </c>
      <c r="F88" s="52">
        <f t="shared" si="47"/>
        <v>1.2431780491481985</v>
      </c>
      <c r="H88" s="19">
        <v>96.65</v>
      </c>
      <c r="I88" s="140">
        <v>194.58799999999999</v>
      </c>
      <c r="J88" s="214">
        <f t="shared" si="42"/>
        <v>2.5275448781087889E-3</v>
      </c>
      <c r="K88" s="215">
        <f t="shared" si="43"/>
        <v>3.7093626980983325E-3</v>
      </c>
      <c r="L88" s="52">
        <f t="shared" si="48"/>
        <v>1.0133264355923433</v>
      </c>
      <c r="N88" s="40">
        <f t="shared" si="56"/>
        <v>2.0815834248670071</v>
      </c>
      <c r="O88" s="143">
        <f t="shared" si="57"/>
        <v>1.8682899196374563</v>
      </c>
      <c r="P88" s="52">
        <f t="shared" si="58"/>
        <v>-0.10246695024638669</v>
      </c>
    </row>
    <row r="89" spans="1:16" ht="20.100000000000001" customHeight="1" x14ac:dyDescent="0.25">
      <c r="A89" s="38" t="s">
        <v>212</v>
      </c>
      <c r="B89" s="19">
        <v>154.16999999999999</v>
      </c>
      <c r="C89" s="140">
        <v>251.1</v>
      </c>
      <c r="D89" s="247">
        <f t="shared" si="40"/>
        <v>1.1527252115292261E-3</v>
      </c>
      <c r="E89" s="215">
        <f t="shared" si="41"/>
        <v>1.3950268930184376E-3</v>
      </c>
      <c r="F89" s="52">
        <f t="shared" si="47"/>
        <v>0.62872154115586698</v>
      </c>
      <c r="H89" s="19">
        <v>96.426000000000016</v>
      </c>
      <c r="I89" s="140">
        <v>190.67499999999998</v>
      </c>
      <c r="J89" s="214">
        <f t="shared" si="42"/>
        <v>2.5216869365392454E-3</v>
      </c>
      <c r="K89" s="215">
        <f t="shared" si="43"/>
        <v>3.6347705534765734E-3</v>
      </c>
      <c r="L89" s="52">
        <f t="shared" si="48"/>
        <v>0.97742310165308066</v>
      </c>
      <c r="N89" s="40">
        <f t="shared" si="56"/>
        <v>6.2545242265032117</v>
      </c>
      <c r="O89" s="143">
        <f t="shared" si="57"/>
        <v>7.5935882118677807</v>
      </c>
      <c r="P89" s="52">
        <f t="shared" si="58"/>
        <v>0.2140952591869989</v>
      </c>
    </row>
    <row r="90" spans="1:16" ht="20.100000000000001" customHeight="1" x14ac:dyDescent="0.25">
      <c r="A90" s="38" t="s">
        <v>208</v>
      </c>
      <c r="B90" s="19">
        <v>475.72999999999996</v>
      </c>
      <c r="C90" s="140">
        <v>237.71999999999997</v>
      </c>
      <c r="D90" s="247">
        <f t="shared" si="40"/>
        <v>3.5570212420107587E-3</v>
      </c>
      <c r="E90" s="215">
        <f t="shared" si="41"/>
        <v>1.3206921266759974E-3</v>
      </c>
      <c r="F90" s="52">
        <f t="shared" si="47"/>
        <v>-0.50030479473651024</v>
      </c>
      <c r="H90" s="19">
        <v>618.75699999999995</v>
      </c>
      <c r="I90" s="140">
        <v>165.345</v>
      </c>
      <c r="J90" s="214">
        <f t="shared" si="42"/>
        <v>1.618143907029446E-2</v>
      </c>
      <c r="K90" s="215">
        <f t="shared" si="43"/>
        <v>3.1519136602312001E-3</v>
      </c>
      <c r="L90" s="52">
        <f t="shared" si="48"/>
        <v>-0.73277878068450131</v>
      </c>
      <c r="N90" s="40">
        <f t="shared" si="56"/>
        <v>13.006474260610011</v>
      </c>
      <c r="O90" s="143">
        <f t="shared" si="57"/>
        <v>6.9554517920242311</v>
      </c>
      <c r="P90" s="52">
        <f t="shared" si="58"/>
        <v>-0.46523157216489069</v>
      </c>
    </row>
    <row r="91" spans="1:16" ht="20.100000000000001" customHeight="1" x14ac:dyDescent="0.25">
      <c r="A91" s="38" t="s">
        <v>171</v>
      </c>
      <c r="B91" s="19">
        <v>584.13</v>
      </c>
      <c r="C91" s="140">
        <v>500.32000000000011</v>
      </c>
      <c r="D91" s="247">
        <f t="shared" si="40"/>
        <v>4.3675253149806498E-3</v>
      </c>
      <c r="E91" s="215">
        <f t="shared" si="41"/>
        <v>2.7796091402428709E-3</v>
      </c>
      <c r="F91" s="52">
        <f t="shared" si="47"/>
        <v>-0.14347833530207299</v>
      </c>
      <c r="H91" s="19">
        <v>210.63899999999998</v>
      </c>
      <c r="I91" s="140">
        <v>160.05200000000002</v>
      </c>
      <c r="J91" s="214">
        <f t="shared" si="42"/>
        <v>5.5085310458350446E-3</v>
      </c>
      <c r="K91" s="215">
        <f t="shared" si="43"/>
        <v>3.0510150603122207E-3</v>
      </c>
      <c r="L91" s="52">
        <f t="shared" si="48"/>
        <v>-0.24015970451815649</v>
      </c>
      <c r="N91" s="40">
        <f t="shared" si="56"/>
        <v>3.606029479739099</v>
      </c>
      <c r="O91" s="143">
        <f t="shared" si="57"/>
        <v>3.1989926447073866</v>
      </c>
      <c r="P91" s="52">
        <f t="shared" si="58"/>
        <v>-0.11287673528979637</v>
      </c>
    </row>
    <row r="92" spans="1:16" ht="20.100000000000001" customHeight="1" x14ac:dyDescent="0.25">
      <c r="A92" s="38" t="s">
        <v>213</v>
      </c>
      <c r="B92" s="19">
        <v>225.76999999999998</v>
      </c>
      <c r="C92" s="140">
        <v>398.34999999999997</v>
      </c>
      <c r="D92" s="247">
        <f t="shared" si="40"/>
        <v>1.6880766102805563E-3</v>
      </c>
      <c r="E92" s="215">
        <f t="shared" si="41"/>
        <v>2.2130982191712252E-3</v>
      </c>
      <c r="F92" s="52">
        <f t="shared" si="47"/>
        <v>0.764406254152456</v>
      </c>
      <c r="H92" s="19">
        <v>81.72399999999999</v>
      </c>
      <c r="I92" s="140">
        <v>133.292</v>
      </c>
      <c r="J92" s="214">
        <f t="shared" si="42"/>
        <v>2.137207217988232E-3</v>
      </c>
      <c r="K92" s="215">
        <f t="shared" si="43"/>
        <v>2.5408985793313201E-3</v>
      </c>
      <c r="L92" s="52">
        <f t="shared" si="48"/>
        <v>0.63100190886398144</v>
      </c>
      <c r="N92" s="40">
        <f t="shared" si="56"/>
        <v>3.6197900518226511</v>
      </c>
      <c r="O92" s="143">
        <f t="shared" si="57"/>
        <v>3.3461026735283044</v>
      </c>
      <c r="P92" s="52">
        <f t="shared" si="58"/>
        <v>-7.5608633201403097E-2</v>
      </c>
    </row>
    <row r="93" spans="1:16" ht="20.100000000000001" customHeight="1" x14ac:dyDescent="0.25">
      <c r="A93" s="38" t="s">
        <v>210</v>
      </c>
      <c r="B93" s="19">
        <v>447.44</v>
      </c>
      <c r="C93" s="140">
        <v>158.78</v>
      </c>
      <c r="D93" s="247">
        <f t="shared" si="40"/>
        <v>3.3454976237052405E-3</v>
      </c>
      <c r="E93" s="215">
        <f t="shared" si="41"/>
        <v>8.8212811658091412E-4</v>
      </c>
      <c r="F93" s="52">
        <f t="shared" si="47"/>
        <v>-0.64513677811550141</v>
      </c>
      <c r="H93" s="19">
        <v>177.22799999999998</v>
      </c>
      <c r="I93" s="140">
        <v>129.405</v>
      </c>
      <c r="J93" s="214">
        <f t="shared" si="42"/>
        <v>4.6347824486028385E-3</v>
      </c>
      <c r="K93" s="215">
        <f t="shared" si="43"/>
        <v>2.4668020635774802E-3</v>
      </c>
      <c r="L93" s="52">
        <f t="shared" si="48"/>
        <v>-0.26983885164872357</v>
      </c>
      <c r="N93" s="40">
        <f t="shared" si="56"/>
        <v>3.9609333094940098</v>
      </c>
      <c r="O93" s="143">
        <f t="shared" si="57"/>
        <v>8.1499559138430531</v>
      </c>
      <c r="P93" s="52">
        <f t="shared" si="58"/>
        <v>1.057584734968479</v>
      </c>
    </row>
    <row r="94" spans="1:16" ht="20.100000000000001" customHeight="1" x14ac:dyDescent="0.25">
      <c r="A94" s="38" t="s">
        <v>214</v>
      </c>
      <c r="B94" s="19">
        <v>155</v>
      </c>
      <c r="C94" s="140">
        <v>634.01</v>
      </c>
      <c r="D94" s="247">
        <f t="shared" si="40"/>
        <v>1.1589311006488295E-3</v>
      </c>
      <c r="E94" s="215">
        <f t="shared" si="41"/>
        <v>3.5223456807750683E-3</v>
      </c>
      <c r="F94" s="52">
        <f t="shared" si="47"/>
        <v>3.0903870967741933</v>
      </c>
      <c r="H94" s="19">
        <v>17.98</v>
      </c>
      <c r="I94" s="140">
        <v>124.57399999999997</v>
      </c>
      <c r="J94" s="214">
        <f t="shared" si="42"/>
        <v>4.7020441705531319E-4</v>
      </c>
      <c r="K94" s="215">
        <f t="shared" si="43"/>
        <v>2.3747104073884389E-3</v>
      </c>
      <c r="L94" s="52">
        <f t="shared" si="48"/>
        <v>5.9284760845383735</v>
      </c>
      <c r="N94" s="40">
        <f t="shared" si="56"/>
        <v>1.1600000000000001</v>
      </c>
      <c r="O94" s="143">
        <f t="shared" si="57"/>
        <v>1.964858598444819</v>
      </c>
      <c r="P94" s="52">
        <f t="shared" si="58"/>
        <v>0.69384361934898175</v>
      </c>
    </row>
    <row r="95" spans="1:16" ht="20.100000000000001" customHeight="1" thickBot="1" x14ac:dyDescent="0.3">
      <c r="A95" s="8" t="s">
        <v>17</v>
      </c>
      <c r="B95" s="19">
        <f>B96-SUM(B68:B94)</f>
        <v>9783.9099999999889</v>
      </c>
      <c r="C95" s="140">
        <f>C96-SUM(C68:C94)</f>
        <v>9984.5599999999395</v>
      </c>
      <c r="D95" s="247">
        <f t="shared" si="40"/>
        <v>7.3154048935155327E-2</v>
      </c>
      <c r="E95" s="215">
        <f t="shared" si="41"/>
        <v>5.5470847132441603E-2</v>
      </c>
      <c r="F95" s="52">
        <f t="shared" si="47"/>
        <v>2.0508160847754194E-2</v>
      </c>
      <c r="H95" s="19">
        <f>H96-SUM(H68:H94)</f>
        <v>2243.7939999999944</v>
      </c>
      <c r="I95" s="140">
        <f>I96-SUM(I68:I94)</f>
        <v>1720.2009999999718</v>
      </c>
      <c r="J95" s="214">
        <f t="shared" si="42"/>
        <v>5.8678634580767892E-2</v>
      </c>
      <c r="K95" s="215">
        <f t="shared" si="43"/>
        <v>3.2791587470097562E-2</v>
      </c>
      <c r="L95" s="52">
        <f t="shared" si="48"/>
        <v>-0.23335163566709952</v>
      </c>
      <c r="N95" s="40">
        <f t="shared" ref="N95:O96" si="59">(H95/B95)*10</f>
        <v>2.2933510222395719</v>
      </c>
      <c r="O95" s="143">
        <f t="shared" si="59"/>
        <v>1.7228610975345757</v>
      </c>
      <c r="P95" s="52">
        <f t="shared" si="50"/>
        <v>-0.24875822286807373</v>
      </c>
    </row>
    <row r="96" spans="1:16" s="1" customFormat="1" ht="26.25" customHeight="1" thickBot="1" x14ac:dyDescent="0.3">
      <c r="A96" s="12" t="s">
        <v>18</v>
      </c>
      <c r="B96" s="17">
        <v>133743.93</v>
      </c>
      <c r="C96" s="145">
        <v>179996.53</v>
      </c>
      <c r="D96" s="243">
        <f>SUM(D68:D95)</f>
        <v>1</v>
      </c>
      <c r="E96" s="244">
        <f>SUM(E68:E95)</f>
        <v>0.99999999999999933</v>
      </c>
      <c r="F96" s="57">
        <f t="shared" si="47"/>
        <v>0.34582952661851651</v>
      </c>
      <c r="H96" s="17">
        <v>38238.688000000002</v>
      </c>
      <c r="I96" s="145">
        <v>52458.606999999982</v>
      </c>
      <c r="J96" s="269">
        <f>SUM(J68:J95)</f>
        <v>1</v>
      </c>
      <c r="K96" s="243">
        <f>SUM(K68:K95)</f>
        <v>1</v>
      </c>
      <c r="L96" s="57">
        <f t="shared" si="48"/>
        <v>0.37187256529303464</v>
      </c>
      <c r="N96" s="37">
        <f t="shared" si="59"/>
        <v>2.859097082013367</v>
      </c>
      <c r="O96" s="150">
        <f t="shared" si="59"/>
        <v>2.9144232391591096</v>
      </c>
      <c r="P96" s="57">
        <f t="shared" si="50"/>
        <v>1.9350919384235152E-2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conditionalFormatting sqref="Q7:Q33">
    <cfRule type="cellIs" dxfId="1" priority="2" operator="greaterThan">
      <formula>0</formula>
    </cfRule>
    <cfRule type="cellIs" dxfId="0" priority="3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82" fitToHeight="3" orientation="landscape" r:id="rId1"/>
  <ignoredErrors>
    <ignoredError sqref="J68:K95 D68:E95" evalError="1"/>
    <ignoredError sqref="B32:C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FA09AE60-B460-4754-A6B9-C5CE5A5AC6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F7:F33 F68:F96</xm:sqref>
        </x14:conditionalFormatting>
        <x14:conditionalFormatting xmlns:xm="http://schemas.microsoft.com/office/excel/2006/main">
          <x14:cfRule type="iconSet" priority="5" id="{E82507B9-E11F-45CA-B284-BEC1B3235BB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L7:L33 L68:L96</xm:sqref>
        </x14:conditionalFormatting>
        <x14:conditionalFormatting xmlns:xm="http://schemas.microsoft.com/office/excel/2006/main">
          <x14:cfRule type="iconSet" priority="1" id="{1DAB83E1-3B4B-4484-9DCA-A3BD5509E64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P39:P62 P7:P33 P68:P96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olha8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132</v>
      </c>
      <c r="B1" s="4"/>
    </row>
    <row r="3" spans="1:19" ht="15.75" thickBot="1" x14ac:dyDescent="0.3"/>
    <row r="4" spans="1:19" x14ac:dyDescent="0.25">
      <c r="A4" s="334" t="s">
        <v>16</v>
      </c>
      <c r="B4" s="317"/>
      <c r="C4" s="317"/>
      <c r="D4" s="317"/>
      <c r="E4" s="353" t="s">
        <v>1</v>
      </c>
      <c r="F4" s="351"/>
      <c r="G4" s="346" t="s">
        <v>104</v>
      </c>
      <c r="H4" s="346"/>
      <c r="I4" s="130" t="s">
        <v>0</v>
      </c>
      <c r="K4" s="347" t="s">
        <v>19</v>
      </c>
      <c r="L4" s="351"/>
      <c r="M4" s="346" t="s">
        <v>104</v>
      </c>
      <c r="N4" s="346"/>
      <c r="O4" s="130" t="s">
        <v>0</v>
      </c>
      <c r="Q4" s="345" t="s">
        <v>22</v>
      </c>
      <c r="R4" s="346"/>
      <c r="S4" s="130" t="s">
        <v>0</v>
      </c>
    </row>
    <row r="5" spans="1:19" x14ac:dyDescent="0.25">
      <c r="A5" s="352"/>
      <c r="B5" s="318"/>
      <c r="C5" s="318"/>
      <c r="D5" s="318"/>
      <c r="E5" s="354" t="s">
        <v>179</v>
      </c>
      <c r="F5" s="344"/>
      <c r="G5" s="348" t="str">
        <f>E5</f>
        <v>jan-jun</v>
      </c>
      <c r="H5" s="348"/>
      <c r="I5" s="131" t="s">
        <v>151</v>
      </c>
      <c r="K5" s="343" t="str">
        <f>E5</f>
        <v>jan-jun</v>
      </c>
      <c r="L5" s="344"/>
      <c r="M5" s="355" t="str">
        <f>E5</f>
        <v>jan-jun</v>
      </c>
      <c r="N5" s="350"/>
      <c r="O5" s="131" t="str">
        <f>I5</f>
        <v>2023/2022</v>
      </c>
      <c r="Q5" s="343" t="str">
        <f>E5</f>
        <v>jan-jun</v>
      </c>
      <c r="R5" s="344"/>
      <c r="S5" s="131" t="str">
        <f>O5</f>
        <v>2023/2022</v>
      </c>
    </row>
    <row r="6" spans="1:19" ht="15.75" thickBot="1" x14ac:dyDescent="0.3">
      <c r="A6" s="335"/>
      <c r="B6" s="358"/>
      <c r="C6" s="358"/>
      <c r="D6" s="358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504553.89000000031</v>
      </c>
      <c r="F7" s="145">
        <v>503102.30999999994</v>
      </c>
      <c r="G7" s="243">
        <f>E7/E15</f>
        <v>0.40363788731118611</v>
      </c>
      <c r="H7" s="244">
        <f>F7/F15</f>
        <v>0.39198948428951741</v>
      </c>
      <c r="I7" s="164">
        <f t="shared" ref="I7:I18" si="0">(F7-E7)/E7</f>
        <v>-2.8769573057901995E-3</v>
      </c>
      <c r="J7" s="1"/>
      <c r="K7" s="17">
        <v>104948.11099999989</v>
      </c>
      <c r="L7" s="145">
        <v>104248.46500000003</v>
      </c>
      <c r="M7" s="243">
        <f>K7/K15</f>
        <v>0.37673059807254533</v>
      </c>
      <c r="N7" s="244">
        <f>L7/L15</f>
        <v>0.35807687129537835</v>
      </c>
      <c r="O7" s="164">
        <f t="shared" ref="O7:O18" si="1">(L7-K7)/K7</f>
        <v>-6.666589739760663E-3</v>
      </c>
      <c r="P7" s="1"/>
      <c r="Q7" s="187">
        <f t="shared" ref="Q7:Q18" si="2">(K7/E7)*10</f>
        <v>2.080017874800248</v>
      </c>
      <c r="R7" s="188">
        <f t="shared" ref="R7:R18" si="3">(L7/F7)*10</f>
        <v>2.0721126285426923</v>
      </c>
      <c r="S7" s="55">
        <f>(R7-Q7)/Q7</f>
        <v>-3.8005665015330226E-3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336849.67000000033</v>
      </c>
      <c r="F8" s="181">
        <v>329282.89999999997</v>
      </c>
      <c r="G8" s="245">
        <f>E8/E7</f>
        <v>0.66761881471174489</v>
      </c>
      <c r="H8" s="246">
        <f>F8/F7</f>
        <v>0.65450484614153337</v>
      </c>
      <c r="I8" s="206">
        <f t="shared" si="0"/>
        <v>-2.2463343959934295E-2</v>
      </c>
      <c r="K8" s="180">
        <v>85567.681999999884</v>
      </c>
      <c r="L8" s="181">
        <v>85597.34600000002</v>
      </c>
      <c r="M8" s="250">
        <f>K8/K7</f>
        <v>0.815333226912488</v>
      </c>
      <c r="N8" s="246">
        <f>L8/L7</f>
        <v>0.82108974937904355</v>
      </c>
      <c r="O8" s="207">
        <f t="shared" si="1"/>
        <v>3.4667294131136232E-4</v>
      </c>
      <c r="Q8" s="189">
        <f t="shared" si="2"/>
        <v>2.5402335112870915</v>
      </c>
      <c r="R8" s="190">
        <f t="shared" si="3"/>
        <v>2.5995077788734253</v>
      </c>
      <c r="S8" s="182">
        <f t="shared" ref="S8:S18" si="4">(R8-Q8)/Q8</f>
        <v>2.3334180626686001E-2</v>
      </c>
    </row>
    <row r="9" spans="1:19" ht="24" customHeight="1" x14ac:dyDescent="0.25">
      <c r="A9" s="8"/>
      <c r="B9" t="s">
        <v>37</v>
      </c>
      <c r="E9" s="19">
        <v>114594.57999999997</v>
      </c>
      <c r="F9" s="140">
        <v>95247.219999999958</v>
      </c>
      <c r="G9" s="247">
        <f>E9/E7</f>
        <v>0.22712059558197026</v>
      </c>
      <c r="H9" s="215">
        <f>F9/F7</f>
        <v>0.18931978268992636</v>
      </c>
      <c r="I9" s="182">
        <f t="shared" si="0"/>
        <v>-0.1688331158419536</v>
      </c>
      <c r="K9" s="19">
        <v>15667.262000000006</v>
      </c>
      <c r="L9" s="140">
        <v>13578.566000000008</v>
      </c>
      <c r="M9" s="247">
        <f>K9/K7</f>
        <v>0.14928579324310109</v>
      </c>
      <c r="N9" s="215">
        <f>L9/L7</f>
        <v>0.13025195143161106</v>
      </c>
      <c r="O9" s="182">
        <f t="shared" si="1"/>
        <v>-0.1333159552702953</v>
      </c>
      <c r="Q9" s="189">
        <f t="shared" si="2"/>
        <v>1.3671904901610539</v>
      </c>
      <c r="R9" s="190">
        <f t="shared" si="3"/>
        <v>1.4256128420336061</v>
      </c>
      <c r="S9" s="182">
        <f t="shared" si="4"/>
        <v>4.2731683911632588E-2</v>
      </c>
    </row>
    <row r="10" spans="1:19" ht="24" customHeight="1" thickBot="1" x14ac:dyDescent="0.3">
      <c r="A10" s="8"/>
      <c r="B10" t="s">
        <v>36</v>
      </c>
      <c r="E10" s="19">
        <v>53109.64</v>
      </c>
      <c r="F10" s="140">
        <v>78572.190000000017</v>
      </c>
      <c r="G10" s="247">
        <f>E10/E7</f>
        <v>0.10526058970628482</v>
      </c>
      <c r="H10" s="215">
        <f>F10/F7</f>
        <v>0.1561753711685403</v>
      </c>
      <c r="I10" s="186">
        <f t="shared" si="0"/>
        <v>0.47943367720059893</v>
      </c>
      <c r="K10" s="19">
        <v>3713.166999999999</v>
      </c>
      <c r="L10" s="140">
        <v>5072.552999999999</v>
      </c>
      <c r="M10" s="247">
        <f>K10/K7</f>
        <v>3.5380979844410951E-2</v>
      </c>
      <c r="N10" s="215">
        <f>L10/L7</f>
        <v>4.8658299189345354E-2</v>
      </c>
      <c r="O10" s="209">
        <f t="shared" si="1"/>
        <v>0.36609880460534105</v>
      </c>
      <c r="Q10" s="189">
        <f t="shared" si="2"/>
        <v>0.69915122753609316</v>
      </c>
      <c r="R10" s="190">
        <f t="shared" si="3"/>
        <v>0.64559139817790467</v>
      </c>
      <c r="S10" s="182">
        <f t="shared" si="4"/>
        <v>-7.6606930301675674E-2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745462.29000000202</v>
      </c>
      <c r="F11" s="145">
        <v>780356.38000000082</v>
      </c>
      <c r="G11" s="243">
        <f>E11/E15</f>
        <v>0.59636211268881378</v>
      </c>
      <c r="H11" s="244">
        <f>F11/F15</f>
        <v>0.60801051571048248</v>
      </c>
      <c r="I11" s="164">
        <f t="shared" si="0"/>
        <v>4.6808658825651273E-2</v>
      </c>
      <c r="J11" s="1"/>
      <c r="K11" s="17">
        <v>173627.90999999995</v>
      </c>
      <c r="L11" s="145">
        <v>186885.85100000002</v>
      </c>
      <c r="M11" s="243">
        <f>K11/K15</f>
        <v>0.62326940192745461</v>
      </c>
      <c r="N11" s="244">
        <f>L11/L15</f>
        <v>0.64192312870462165</v>
      </c>
      <c r="O11" s="164">
        <f t="shared" si="1"/>
        <v>7.6358351603725935E-2</v>
      </c>
      <c r="Q11" s="191">
        <f t="shared" si="2"/>
        <v>2.3291306928483193</v>
      </c>
      <c r="R11" s="192">
        <f t="shared" si="3"/>
        <v>2.3948782349930915</v>
      </c>
      <c r="S11" s="57">
        <f t="shared" si="4"/>
        <v>2.8228361056188221E-2</v>
      </c>
    </row>
    <row r="12" spans="1:19" s="3" customFormat="1" ht="24" customHeight="1" x14ac:dyDescent="0.25">
      <c r="A12" s="46"/>
      <c r="B12" s="3" t="s">
        <v>33</v>
      </c>
      <c r="E12" s="31">
        <v>555774.44000000204</v>
      </c>
      <c r="F12" s="141">
        <v>573363.84000000078</v>
      </c>
      <c r="G12" s="247">
        <f>E12/E11</f>
        <v>0.74554333258091499</v>
      </c>
      <c r="H12" s="215">
        <f>F12/F11</f>
        <v>0.73474614252529102</v>
      </c>
      <c r="I12" s="206">
        <f t="shared" si="0"/>
        <v>3.1648450763584378E-2</v>
      </c>
      <c r="K12" s="31">
        <v>154131.70199999993</v>
      </c>
      <c r="L12" s="141">
        <v>164230.46000000005</v>
      </c>
      <c r="M12" s="247">
        <f>K12/K11</f>
        <v>0.88771270701812843</v>
      </c>
      <c r="N12" s="215">
        <f>L12/L11</f>
        <v>0.87877417750581899</v>
      </c>
      <c r="O12" s="206">
        <f t="shared" si="1"/>
        <v>6.5520317163565239E-2</v>
      </c>
      <c r="Q12" s="189">
        <f t="shared" si="2"/>
        <v>2.7732779866594686</v>
      </c>
      <c r="R12" s="190">
        <f t="shared" si="3"/>
        <v>2.8643323583154428</v>
      </c>
      <c r="S12" s="182">
        <f t="shared" si="4"/>
        <v>3.2832760399058677E-2</v>
      </c>
    </row>
    <row r="13" spans="1:19" ht="24" customHeight="1" x14ac:dyDescent="0.25">
      <c r="A13" s="8"/>
      <c r="B13" s="3" t="s">
        <v>37</v>
      </c>
      <c r="D13" s="3"/>
      <c r="E13" s="19">
        <v>72479.380000000034</v>
      </c>
      <c r="F13" s="140">
        <v>68392.000000000015</v>
      </c>
      <c r="G13" s="247">
        <f>E13/E11</f>
        <v>9.722742648726046E-2</v>
      </c>
      <c r="H13" s="215">
        <f>F13/F11</f>
        <v>8.7642007873376962E-2</v>
      </c>
      <c r="I13" s="182">
        <f t="shared" si="0"/>
        <v>-5.6393694316921823E-2</v>
      </c>
      <c r="K13" s="19">
        <v>8388.8009999999995</v>
      </c>
      <c r="L13" s="140">
        <v>8415.6729999999952</v>
      </c>
      <c r="M13" s="247">
        <f>K13/K11</f>
        <v>4.8314818740834937E-2</v>
      </c>
      <c r="N13" s="215">
        <f>L13/L11</f>
        <v>4.5031086917328988E-2</v>
      </c>
      <c r="O13" s="182">
        <f t="shared" si="1"/>
        <v>3.2033183288047665E-3</v>
      </c>
      <c r="Q13" s="189">
        <f t="shared" si="2"/>
        <v>1.1574051819979689</v>
      </c>
      <c r="R13" s="190">
        <f t="shared" si="3"/>
        <v>1.2305054684758441</v>
      </c>
      <c r="S13" s="182">
        <f t="shared" si="4"/>
        <v>6.315876895564429E-2</v>
      </c>
    </row>
    <row r="14" spans="1:19" ht="24" customHeight="1" thickBot="1" x14ac:dyDescent="0.3">
      <c r="A14" s="8"/>
      <c r="B14" t="s">
        <v>36</v>
      </c>
      <c r="E14" s="19">
        <v>117208.47000000002</v>
      </c>
      <c r="F14" s="140">
        <v>138600.54000000007</v>
      </c>
      <c r="G14" s="247">
        <f>E14/E11</f>
        <v>0.15722924093182461</v>
      </c>
      <c r="H14" s="215">
        <f>F14/F11</f>
        <v>0.17761184960133206</v>
      </c>
      <c r="I14" s="186">
        <f t="shared" si="0"/>
        <v>0.18251300439294232</v>
      </c>
      <c r="K14" s="19">
        <v>11107.407000000007</v>
      </c>
      <c r="L14" s="140">
        <v>14239.718000000004</v>
      </c>
      <c r="M14" s="247">
        <f>K14/K11</f>
        <v>6.3972474241036539E-2</v>
      </c>
      <c r="N14" s="215">
        <f>L14/L11</f>
        <v>7.6194735576852218E-2</v>
      </c>
      <c r="O14" s="209">
        <f t="shared" si="1"/>
        <v>0.2820020010070754</v>
      </c>
      <c r="Q14" s="189">
        <f t="shared" si="2"/>
        <v>0.94766248548419796</v>
      </c>
      <c r="R14" s="190">
        <f t="shared" si="3"/>
        <v>1.0273926782680642</v>
      </c>
      <c r="S14" s="182">
        <f t="shared" si="4"/>
        <v>8.4133532776839839E-2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1250016.1800000025</v>
      </c>
      <c r="F15" s="145">
        <v>1283458.6900000009</v>
      </c>
      <c r="G15" s="243">
        <f>G7+G11</f>
        <v>0.99999999999999989</v>
      </c>
      <c r="H15" s="244">
        <f>H7+H11</f>
        <v>0.99999999999999989</v>
      </c>
      <c r="I15" s="164">
        <f t="shared" si="0"/>
        <v>2.6753661700601599E-2</v>
      </c>
      <c r="J15" s="1"/>
      <c r="K15" s="17">
        <v>278576.02099999983</v>
      </c>
      <c r="L15" s="145">
        <v>291134.31600000005</v>
      </c>
      <c r="M15" s="243">
        <f>M7+M11</f>
        <v>1</v>
      </c>
      <c r="N15" s="244">
        <f>N7+N11</f>
        <v>1</v>
      </c>
      <c r="O15" s="164">
        <f t="shared" si="1"/>
        <v>4.5080315796456237E-2</v>
      </c>
      <c r="Q15" s="191">
        <f t="shared" si="2"/>
        <v>2.2285793212692599</v>
      </c>
      <c r="R15" s="192">
        <f t="shared" si="3"/>
        <v>2.268357511374206</v>
      </c>
      <c r="S15" s="57">
        <f t="shared" si="4"/>
        <v>1.7849124653230165E-2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892624.11000000243</v>
      </c>
      <c r="F16" s="181">
        <f t="shared" ref="F16:F17" si="5">F8+F12</f>
        <v>902646.74000000069</v>
      </c>
      <c r="G16" s="245">
        <f>E16/E15</f>
        <v>0.71409004481846039</v>
      </c>
      <c r="H16" s="246">
        <f>F16/F15</f>
        <v>0.70329239813709943</v>
      </c>
      <c r="I16" s="207">
        <f t="shared" si="0"/>
        <v>1.1228276144141156E-2</v>
      </c>
      <c r="J16" s="3"/>
      <c r="K16" s="180">
        <f t="shared" ref="K16:L18" si="6">K8+K12</f>
        <v>239699.38399999982</v>
      </c>
      <c r="L16" s="181">
        <f t="shared" si="6"/>
        <v>249827.80600000007</v>
      </c>
      <c r="M16" s="250">
        <f>K16/K15</f>
        <v>0.86044514218975066</v>
      </c>
      <c r="N16" s="246">
        <f>L16/L15</f>
        <v>0.85811871795972006</v>
      </c>
      <c r="O16" s="207">
        <f t="shared" si="1"/>
        <v>4.2254685143455609E-2</v>
      </c>
      <c r="P16" s="3"/>
      <c r="Q16" s="189">
        <f t="shared" si="2"/>
        <v>2.685333964371623</v>
      </c>
      <c r="R16" s="190">
        <f t="shared" si="3"/>
        <v>2.7677251235627338</v>
      </c>
      <c r="S16" s="182">
        <f t="shared" si="4"/>
        <v>3.0681904107368874E-2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187073.96000000002</v>
      </c>
      <c r="F17" s="140">
        <f t="shared" si="5"/>
        <v>163639.21999999997</v>
      </c>
      <c r="G17" s="248">
        <f>E17/E15</f>
        <v>0.14965723083680377</v>
      </c>
      <c r="H17" s="215">
        <f>F17/F15</f>
        <v>0.12749862638742185</v>
      </c>
      <c r="I17" s="182">
        <f t="shared" si="0"/>
        <v>-0.12526991998244996</v>
      </c>
      <c r="K17" s="19">
        <f t="shared" si="6"/>
        <v>24056.063000000006</v>
      </c>
      <c r="L17" s="140">
        <f t="shared" si="6"/>
        <v>21994.239000000001</v>
      </c>
      <c r="M17" s="247">
        <f>K17/K15</f>
        <v>8.6353674353041393E-2</v>
      </c>
      <c r="N17" s="215">
        <f>L17/L15</f>
        <v>7.554670745169044E-2</v>
      </c>
      <c r="O17" s="182">
        <f t="shared" si="1"/>
        <v>-8.5709120399294084E-2</v>
      </c>
      <c r="Q17" s="189">
        <f t="shared" si="2"/>
        <v>1.2859118928150128</v>
      </c>
      <c r="R17" s="190">
        <f t="shared" si="3"/>
        <v>1.3440689218635975</v>
      </c>
      <c r="S17" s="182">
        <f t="shared" si="4"/>
        <v>4.522629378694995E-2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170318.11000000002</v>
      </c>
      <c r="F18" s="142">
        <f>F10+F14</f>
        <v>217172.7300000001</v>
      </c>
      <c r="G18" s="249">
        <f>E18/E15</f>
        <v>0.13625272434473581</v>
      </c>
      <c r="H18" s="221">
        <f>F18/F15</f>
        <v>0.16920897547547864</v>
      </c>
      <c r="I18" s="208">
        <f t="shared" si="0"/>
        <v>0.27510063374940036</v>
      </c>
      <c r="K18" s="21">
        <f t="shared" si="6"/>
        <v>14820.574000000006</v>
      </c>
      <c r="L18" s="142">
        <f t="shared" si="6"/>
        <v>19312.271000000004</v>
      </c>
      <c r="M18" s="249">
        <f>K18/K15</f>
        <v>5.3201183457207951E-2</v>
      </c>
      <c r="N18" s="221">
        <f>L18/L15</f>
        <v>6.6334574588589559E-2</v>
      </c>
      <c r="O18" s="208">
        <f t="shared" si="1"/>
        <v>0.3030717298803674</v>
      </c>
      <c r="Q18" s="193">
        <f t="shared" si="2"/>
        <v>0.87017017744032055</v>
      </c>
      <c r="R18" s="194">
        <f t="shared" si="3"/>
        <v>0.88925856390901359</v>
      </c>
      <c r="S18" s="186">
        <f t="shared" si="4"/>
        <v>2.1936383208216986E-2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3" id="{F3E484C1-802D-4598-839B-71A17A749F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4" id="{79E16714-05A7-47AD-8277-E178561D37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6585B2EE-F035-4D35-881D-9C1617E684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olha9">
    <pageSetUpPr fitToPage="1"/>
  </sheetPr>
  <dimension ref="A1:P96"/>
  <sheetViews>
    <sheetView showGridLines="0" topLeftCell="A68" workbookViewId="0">
      <selection activeCell="H96" sqref="H96:I96"/>
    </sheetView>
  </sheetViews>
  <sheetFormatPr defaultRowHeight="15" x14ac:dyDescent="0.25"/>
  <cols>
    <col min="1" max="1" width="32.85546875" customWidth="1"/>
    <col min="2" max="2" width="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133</v>
      </c>
    </row>
    <row r="3" spans="1:16" ht="8.25" customHeight="1" thickBot="1" x14ac:dyDescent="0.3"/>
    <row r="4" spans="1:16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104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6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151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2023/2022</v>
      </c>
      <c r="N5" s="343" t="str">
        <f>B5</f>
        <v>jan-jun</v>
      </c>
      <c r="O5" s="344"/>
      <c r="P5" s="131" t="str">
        <f>F5</f>
        <v>2023/2022</v>
      </c>
    </row>
    <row r="6" spans="1:16" ht="19.5" customHeight="1" thickBot="1" x14ac:dyDescent="0.3">
      <c r="A6" s="361"/>
      <c r="B6" s="99">
        <v>2022</v>
      </c>
      <c r="C6" s="134"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152</v>
      </c>
      <c r="B7" s="39">
        <v>114802.41000000002</v>
      </c>
      <c r="C7" s="147">
        <v>105706.60999999997</v>
      </c>
      <c r="D7" s="247">
        <f>B7/$B$33</f>
        <v>9.1840739213471675E-2</v>
      </c>
      <c r="E7" s="246">
        <f>C7/$C$33</f>
        <v>8.2360741972926282E-2</v>
      </c>
      <c r="F7" s="52">
        <f>(C7-B7)/B7</f>
        <v>-7.9230044038274508E-2</v>
      </c>
      <c r="H7" s="39">
        <v>33832.437000000005</v>
      </c>
      <c r="I7" s="147">
        <v>32812.208999999995</v>
      </c>
      <c r="J7" s="247">
        <f>H7/$H$33</f>
        <v>0.12144777170178625</v>
      </c>
      <c r="K7" s="246">
        <f>I7/$I$33</f>
        <v>0.11270471118217472</v>
      </c>
      <c r="L7" s="52">
        <f>(I7-H7)/H7</f>
        <v>-3.0155321060673517E-2</v>
      </c>
      <c r="N7" s="27">
        <f t="shared" ref="N7:N33" si="0">(H7/B7)*10</f>
        <v>2.9470145269598436</v>
      </c>
      <c r="O7" s="151">
        <f t="shared" ref="O7:O33" si="1">(I7/C7)*10</f>
        <v>3.1040829897014008</v>
      </c>
      <c r="P7" s="61">
        <f>(O7-N7)/N7</f>
        <v>5.3297485066553088E-2</v>
      </c>
    </row>
    <row r="8" spans="1:16" ht="20.100000000000001" customHeight="1" x14ac:dyDescent="0.25">
      <c r="A8" s="8" t="s">
        <v>153</v>
      </c>
      <c r="B8" s="19">
        <v>95183.85</v>
      </c>
      <c r="C8" s="140">
        <v>108821.91999999995</v>
      </c>
      <c r="D8" s="247">
        <f t="shared" ref="D8:D32" si="2">B8/$B$33</f>
        <v>7.6146094364954578E-2</v>
      </c>
      <c r="E8" s="215">
        <f t="shared" ref="E8:E32" si="3">C8/$C$33</f>
        <v>8.4788019160943903E-2</v>
      </c>
      <c r="F8" s="52">
        <f t="shared" ref="F8:F33" si="4">(C8-B8)/B8</f>
        <v>0.14328134447177696</v>
      </c>
      <c r="H8" s="19">
        <v>26687.904999999999</v>
      </c>
      <c r="I8" s="140">
        <v>32744.783000000018</v>
      </c>
      <c r="J8" s="247">
        <f t="shared" ref="J8:J32" si="5">H8/$H$33</f>
        <v>9.5801156553959127E-2</v>
      </c>
      <c r="K8" s="215">
        <f t="shared" ref="K8:K32" si="6">I8/$I$33</f>
        <v>0.11247311361261862</v>
      </c>
      <c r="L8" s="52">
        <f t="shared" ref="L8:L33" si="7">(I8-H8)/H8</f>
        <v>0.22695217177968893</v>
      </c>
      <c r="N8" s="27">
        <f t="shared" si="0"/>
        <v>2.8038270147719384</v>
      </c>
      <c r="O8" s="152">
        <f t="shared" si="1"/>
        <v>3.0090245604929624</v>
      </c>
      <c r="P8" s="52">
        <f t="shared" ref="P8:P71" si="8">(O8-N8)/N8</f>
        <v>7.3184809419390887E-2</v>
      </c>
    </row>
    <row r="9" spans="1:16" ht="20.100000000000001" customHeight="1" x14ac:dyDescent="0.25">
      <c r="A9" s="8" t="s">
        <v>186</v>
      </c>
      <c r="B9" s="19">
        <v>82289.319999999992</v>
      </c>
      <c r="C9" s="140">
        <v>78019.549999999945</v>
      </c>
      <c r="D9" s="247">
        <f t="shared" si="2"/>
        <v>6.5830603888663283E-2</v>
      </c>
      <c r="E9" s="215">
        <f t="shared" si="3"/>
        <v>6.0788516691565625E-2</v>
      </c>
      <c r="F9" s="52">
        <f t="shared" si="4"/>
        <v>-5.1887292299900502E-2</v>
      </c>
      <c r="H9" s="19">
        <v>20817.106000000007</v>
      </c>
      <c r="I9" s="140">
        <v>21247.793000000009</v>
      </c>
      <c r="J9" s="247">
        <f t="shared" si="5"/>
        <v>7.4726840900638788E-2</v>
      </c>
      <c r="K9" s="215">
        <f t="shared" si="6"/>
        <v>7.2982784344803944E-2</v>
      </c>
      <c r="L9" s="52">
        <f t="shared" si="7"/>
        <v>2.0689090981234452E-2</v>
      </c>
      <c r="N9" s="27">
        <f t="shared" si="0"/>
        <v>2.5297457798897849</v>
      </c>
      <c r="O9" s="152">
        <f t="shared" si="1"/>
        <v>2.723393431518129</v>
      </c>
      <c r="P9" s="52">
        <f t="shared" si="8"/>
        <v>7.6548265508631794E-2</v>
      </c>
    </row>
    <row r="10" spans="1:16" ht="20.100000000000001" customHeight="1" x14ac:dyDescent="0.25">
      <c r="A10" s="8" t="s">
        <v>155</v>
      </c>
      <c r="B10" s="19">
        <v>137191.21999999997</v>
      </c>
      <c r="C10" s="140">
        <v>160392.58999999991</v>
      </c>
      <c r="D10" s="247">
        <f t="shared" si="2"/>
        <v>0.10975155537586724</v>
      </c>
      <c r="E10" s="215">
        <f t="shared" si="3"/>
        <v>0.12496903192108187</v>
      </c>
      <c r="F10" s="52">
        <f t="shared" si="4"/>
        <v>0.16911701783831315</v>
      </c>
      <c r="H10" s="19">
        <v>16978.382000000012</v>
      </c>
      <c r="I10" s="140">
        <v>20907.404999999999</v>
      </c>
      <c r="J10" s="247">
        <f t="shared" si="5"/>
        <v>6.0947033197807129E-2</v>
      </c>
      <c r="K10" s="215">
        <f t="shared" si="6"/>
        <v>7.1813605785997395E-2</v>
      </c>
      <c r="L10" s="52">
        <f t="shared" si="7"/>
        <v>0.23141327601181216</v>
      </c>
      <c r="N10" s="27">
        <f t="shared" si="0"/>
        <v>1.2375705967189456</v>
      </c>
      <c r="O10" s="152">
        <f t="shared" si="1"/>
        <v>1.3035143955216391</v>
      </c>
      <c r="P10" s="52">
        <f t="shared" si="8"/>
        <v>5.3284878436449599E-2</v>
      </c>
    </row>
    <row r="11" spans="1:16" ht="20.100000000000001" customHeight="1" x14ac:dyDescent="0.25">
      <c r="A11" s="8" t="s">
        <v>154</v>
      </c>
      <c r="B11" s="19">
        <v>59383.839999999982</v>
      </c>
      <c r="C11" s="140">
        <v>54658.619999999988</v>
      </c>
      <c r="D11" s="247">
        <f t="shared" si="2"/>
        <v>4.7506457076419609E-2</v>
      </c>
      <c r="E11" s="215">
        <f t="shared" si="3"/>
        <v>4.2586972549930678E-2</v>
      </c>
      <c r="F11" s="52">
        <f t="shared" si="4"/>
        <v>-7.9570805794977134E-2</v>
      </c>
      <c r="H11" s="19">
        <v>20809.594000000001</v>
      </c>
      <c r="I11" s="140">
        <v>19179.217999999997</v>
      </c>
      <c r="J11" s="247">
        <f t="shared" si="5"/>
        <v>7.4699875191339624E-2</v>
      </c>
      <c r="K11" s="215">
        <f t="shared" si="6"/>
        <v>6.587755872791029E-2</v>
      </c>
      <c r="L11" s="52">
        <f t="shared" si="7"/>
        <v>-7.8347323835342667E-2</v>
      </c>
      <c r="N11" s="27">
        <f t="shared" si="0"/>
        <v>3.5042519985235057</v>
      </c>
      <c r="O11" s="152">
        <f t="shared" si="1"/>
        <v>3.5089100310252985</v>
      </c>
      <c r="P11" s="52">
        <f t="shared" si="8"/>
        <v>1.3292515788691842E-3</v>
      </c>
    </row>
    <row r="12" spans="1:16" ht="20.100000000000001" customHeight="1" x14ac:dyDescent="0.25">
      <c r="A12" s="8" t="s">
        <v>187</v>
      </c>
      <c r="B12" s="19">
        <v>86925.62999999999</v>
      </c>
      <c r="C12" s="140">
        <v>80490.330000000016</v>
      </c>
      <c r="D12" s="247">
        <f t="shared" si="2"/>
        <v>6.9539603879367404E-2</v>
      </c>
      <c r="E12" s="215">
        <f t="shared" si="3"/>
        <v>6.2713611764162056E-2</v>
      </c>
      <c r="F12" s="52">
        <f t="shared" si="4"/>
        <v>-7.4032250327089655E-2</v>
      </c>
      <c r="H12" s="19">
        <v>16641.382999999998</v>
      </c>
      <c r="I12" s="140">
        <v>16117.421999999999</v>
      </c>
      <c r="J12" s="247">
        <f t="shared" si="5"/>
        <v>5.9737313140817677E-2</v>
      </c>
      <c r="K12" s="215">
        <f t="shared" si="6"/>
        <v>5.5360777188491909E-2</v>
      </c>
      <c r="L12" s="52">
        <f t="shared" si="7"/>
        <v>-3.1485424017943665E-2</v>
      </c>
      <c r="N12" s="27">
        <f t="shared" si="0"/>
        <v>1.9144391590834604</v>
      </c>
      <c r="O12" s="152">
        <f t="shared" si="1"/>
        <v>2.0024047609197275</v>
      </c>
      <c r="P12" s="52">
        <f t="shared" si="8"/>
        <v>4.5948496936502665E-2</v>
      </c>
    </row>
    <row r="13" spans="1:16" ht="20.100000000000001" customHeight="1" x14ac:dyDescent="0.25">
      <c r="A13" s="8" t="s">
        <v>190</v>
      </c>
      <c r="B13" s="19">
        <v>62065.969999999994</v>
      </c>
      <c r="C13" s="140">
        <v>72107.040000000008</v>
      </c>
      <c r="D13" s="247">
        <f t="shared" si="2"/>
        <v>4.9652133302786547E-2</v>
      </c>
      <c r="E13" s="215">
        <f t="shared" si="3"/>
        <v>5.6181816027129017E-2</v>
      </c>
      <c r="F13" s="52">
        <f t="shared" si="4"/>
        <v>0.16178060215606097</v>
      </c>
      <c r="H13" s="19">
        <v>13814.218999999997</v>
      </c>
      <c r="I13" s="140">
        <v>16030.059000000003</v>
      </c>
      <c r="J13" s="247">
        <f t="shared" si="5"/>
        <v>4.9588686601277861E-2</v>
      </c>
      <c r="K13" s="215">
        <f t="shared" si="6"/>
        <v>5.5060699199746689E-2</v>
      </c>
      <c r="L13" s="52">
        <f t="shared" si="7"/>
        <v>0.16040284289687357</v>
      </c>
      <c r="N13" s="27">
        <f t="shared" si="0"/>
        <v>2.2257315885017182</v>
      </c>
      <c r="O13" s="152">
        <f t="shared" si="1"/>
        <v>2.2230920864315054</v>
      </c>
      <c r="P13" s="52">
        <f t="shared" si="8"/>
        <v>-1.1859031357818006E-3</v>
      </c>
    </row>
    <row r="14" spans="1:16" ht="20.100000000000001" customHeight="1" x14ac:dyDescent="0.25">
      <c r="A14" s="8" t="s">
        <v>156</v>
      </c>
      <c r="B14" s="19">
        <v>44323.479999999996</v>
      </c>
      <c r="C14" s="140">
        <v>45632.589999999982</v>
      </c>
      <c r="D14" s="247">
        <f t="shared" si="2"/>
        <v>3.5458325027440854E-2</v>
      </c>
      <c r="E14" s="215">
        <f t="shared" si="3"/>
        <v>3.5554389366439197E-2</v>
      </c>
      <c r="F14" s="52">
        <f t="shared" si="4"/>
        <v>2.9535361393103296E-2</v>
      </c>
      <c r="H14" s="19">
        <v>14496.773000000001</v>
      </c>
      <c r="I14" s="140">
        <v>15056.213000000003</v>
      </c>
      <c r="J14" s="247">
        <f t="shared" si="5"/>
        <v>5.2038840055081421E-2</v>
      </c>
      <c r="K14" s="215">
        <f t="shared" si="6"/>
        <v>5.1715693315933259E-2</v>
      </c>
      <c r="L14" s="52">
        <f t="shared" si="7"/>
        <v>3.8590657382853569E-2</v>
      </c>
      <c r="N14" s="27">
        <f t="shared" si="0"/>
        <v>3.2706757231156041</v>
      </c>
      <c r="O14" s="152">
        <f t="shared" si="1"/>
        <v>3.2994430077275934</v>
      </c>
      <c r="P14" s="52">
        <f t="shared" si="8"/>
        <v>8.7955172103047711E-3</v>
      </c>
    </row>
    <row r="15" spans="1:16" ht="20.100000000000001" customHeight="1" x14ac:dyDescent="0.25">
      <c r="A15" s="8" t="s">
        <v>185</v>
      </c>
      <c r="B15" s="19">
        <v>108270.67999999998</v>
      </c>
      <c r="C15" s="140">
        <v>80073.230000000025</v>
      </c>
      <c r="D15" s="247">
        <f t="shared" si="2"/>
        <v>8.661542284996665E-2</v>
      </c>
      <c r="E15" s="215">
        <f t="shared" si="3"/>
        <v>6.2388630521485682E-2</v>
      </c>
      <c r="F15" s="52">
        <f t="shared" si="4"/>
        <v>-0.26043477329227044</v>
      </c>
      <c r="H15" s="19">
        <v>17632.053999999996</v>
      </c>
      <c r="I15" s="140">
        <v>14741.216</v>
      </c>
      <c r="J15" s="247">
        <f t="shared" si="5"/>
        <v>6.3293509386437824E-2</v>
      </c>
      <c r="K15" s="215">
        <f t="shared" si="6"/>
        <v>5.0633728797535492E-2</v>
      </c>
      <c r="L15" s="52">
        <f t="shared" si="7"/>
        <v>-0.1639535586721772</v>
      </c>
      <c r="N15" s="27">
        <f t="shared" si="0"/>
        <v>1.6285160488508985</v>
      </c>
      <c r="O15" s="152">
        <f t="shared" si="1"/>
        <v>1.8409668249925719</v>
      </c>
      <c r="P15" s="52">
        <f t="shared" si="8"/>
        <v>0.1304566671550958</v>
      </c>
    </row>
    <row r="16" spans="1:16" ht="20.100000000000001" customHeight="1" x14ac:dyDescent="0.25">
      <c r="A16" s="8" t="s">
        <v>191</v>
      </c>
      <c r="B16" s="19">
        <v>53205.649999999994</v>
      </c>
      <c r="C16" s="140">
        <v>50201.090000000004</v>
      </c>
      <c r="D16" s="247">
        <f t="shared" si="2"/>
        <v>4.2563969051984604E-2</v>
      </c>
      <c r="E16" s="215">
        <f t="shared" si="3"/>
        <v>3.9113911800308904E-2</v>
      </c>
      <c r="F16" s="52">
        <f t="shared" si="4"/>
        <v>-5.6470694371744179E-2</v>
      </c>
      <c r="H16" s="19">
        <v>12246.184999999998</v>
      </c>
      <c r="I16" s="140">
        <v>11817.131000000003</v>
      </c>
      <c r="J16" s="247">
        <f t="shared" si="5"/>
        <v>4.395993939478373E-2</v>
      </c>
      <c r="K16" s="215">
        <f t="shared" si="6"/>
        <v>4.0589962606812732E-2</v>
      </c>
      <c r="L16" s="52">
        <f t="shared" si="7"/>
        <v>-3.5035727453079854E-2</v>
      </c>
      <c r="N16" s="27">
        <f t="shared" si="0"/>
        <v>2.3016700294047716</v>
      </c>
      <c r="O16" s="152">
        <f t="shared" si="1"/>
        <v>2.3539590475027539</v>
      </c>
      <c r="P16" s="52">
        <f t="shared" si="8"/>
        <v>2.2717860262317691E-2</v>
      </c>
    </row>
    <row r="17" spans="1:16" ht="20.100000000000001" customHeight="1" x14ac:dyDescent="0.25">
      <c r="A17" s="8" t="s">
        <v>188</v>
      </c>
      <c r="B17" s="19">
        <v>23818.880000000008</v>
      </c>
      <c r="C17" s="140">
        <v>53717.53</v>
      </c>
      <c r="D17" s="247">
        <f t="shared" si="2"/>
        <v>1.9054857353926424E-2</v>
      </c>
      <c r="E17" s="215">
        <f t="shared" si="3"/>
        <v>4.1853727290591641E-2</v>
      </c>
      <c r="F17" s="52">
        <f t="shared" si="4"/>
        <v>1.2552500369454811</v>
      </c>
      <c r="H17" s="19">
        <v>5562.0519999999979</v>
      </c>
      <c r="I17" s="140">
        <v>8184.927999999999</v>
      </c>
      <c r="J17" s="247">
        <f t="shared" si="5"/>
        <v>1.9966011360324509E-2</v>
      </c>
      <c r="K17" s="215">
        <f t="shared" si="6"/>
        <v>2.8113923883847473E-2</v>
      </c>
      <c r="L17" s="52">
        <f t="shared" si="7"/>
        <v>0.47156624929072977</v>
      </c>
      <c r="N17" s="27">
        <f t="shared" si="0"/>
        <v>2.3351442217266287</v>
      </c>
      <c r="O17" s="152">
        <f t="shared" si="1"/>
        <v>1.5236977575104438</v>
      </c>
      <c r="P17" s="52">
        <f t="shared" si="8"/>
        <v>-0.34749308272539731</v>
      </c>
    </row>
    <row r="18" spans="1:16" ht="20.100000000000001" customHeight="1" x14ac:dyDescent="0.25">
      <c r="A18" s="8" t="s">
        <v>192</v>
      </c>
      <c r="B18" s="19">
        <v>39877.599999999991</v>
      </c>
      <c r="C18" s="140">
        <v>46393.719999999972</v>
      </c>
      <c r="D18" s="247">
        <f t="shared" si="2"/>
        <v>3.1901667064821518E-2</v>
      </c>
      <c r="E18" s="215">
        <f t="shared" si="3"/>
        <v>3.6147419750611511E-2</v>
      </c>
      <c r="F18" s="52">
        <f t="shared" si="4"/>
        <v>0.16340301322045414</v>
      </c>
      <c r="H18" s="19">
        <v>6793.7449999999999</v>
      </c>
      <c r="I18" s="140">
        <v>6956.3379999999997</v>
      </c>
      <c r="J18" s="247">
        <f t="shared" si="5"/>
        <v>2.4387400522172011E-2</v>
      </c>
      <c r="K18" s="215">
        <f t="shared" si="6"/>
        <v>2.3893912938796259E-2</v>
      </c>
      <c r="L18" s="52">
        <f t="shared" si="7"/>
        <v>2.3932749904507729E-2</v>
      </c>
      <c r="N18" s="27">
        <f t="shared" si="0"/>
        <v>1.7036494172166834</v>
      </c>
      <c r="O18" s="152">
        <f t="shared" si="1"/>
        <v>1.499413713752638</v>
      </c>
      <c r="P18" s="52">
        <f t="shared" si="8"/>
        <v>-0.11988129799481458</v>
      </c>
    </row>
    <row r="19" spans="1:16" ht="20.100000000000001" customHeight="1" x14ac:dyDescent="0.25">
      <c r="A19" s="8" t="s">
        <v>195</v>
      </c>
      <c r="B19" s="19">
        <v>24359.230000000003</v>
      </c>
      <c r="C19" s="140">
        <v>24703.919999999991</v>
      </c>
      <c r="D19" s="247">
        <f t="shared" si="2"/>
        <v>1.9487131758566527E-2</v>
      </c>
      <c r="E19" s="215">
        <f t="shared" si="3"/>
        <v>1.9247927644636533E-2</v>
      </c>
      <c r="F19" s="52">
        <f t="shared" si="4"/>
        <v>1.4150283075449747E-2</v>
      </c>
      <c r="H19" s="19">
        <v>5272.7039999999988</v>
      </c>
      <c r="I19" s="140">
        <v>5578.0460000000012</v>
      </c>
      <c r="J19" s="247">
        <f t="shared" si="5"/>
        <v>1.892734335522726E-2</v>
      </c>
      <c r="K19" s="215">
        <f t="shared" si="6"/>
        <v>1.9159699470123612E-2</v>
      </c>
      <c r="L19" s="52">
        <f t="shared" si="7"/>
        <v>5.7909945257689874E-2</v>
      </c>
      <c r="N19" s="27">
        <f t="shared" si="0"/>
        <v>2.1645610308700225</v>
      </c>
      <c r="O19" s="152">
        <f t="shared" si="1"/>
        <v>2.2579598703363688</v>
      </c>
      <c r="P19" s="52">
        <f t="shared" si="8"/>
        <v>4.3149090339488202E-2</v>
      </c>
    </row>
    <row r="20" spans="1:16" ht="20.100000000000001" customHeight="1" x14ac:dyDescent="0.25">
      <c r="A20" s="8" t="s">
        <v>158</v>
      </c>
      <c r="B20" s="19">
        <v>9023.380000000001</v>
      </c>
      <c r="C20" s="140">
        <v>26852.100000000006</v>
      </c>
      <c r="D20" s="247">
        <f t="shared" si="2"/>
        <v>7.2186105623048853E-3</v>
      </c>
      <c r="E20" s="215">
        <f t="shared" si="3"/>
        <v>2.0921670646057183E-2</v>
      </c>
      <c r="F20" s="52">
        <f t="shared" si="4"/>
        <v>1.9758361057608127</v>
      </c>
      <c r="H20" s="19">
        <v>1696.3810000000003</v>
      </c>
      <c r="I20" s="140">
        <v>5531.6869999999981</v>
      </c>
      <c r="J20" s="247">
        <f t="shared" si="5"/>
        <v>6.0894724316562787E-3</v>
      </c>
      <c r="K20" s="215">
        <f t="shared" si="6"/>
        <v>1.9000463689756164E-2</v>
      </c>
      <c r="L20" s="52">
        <f t="shared" si="7"/>
        <v>2.2608753575994998</v>
      </c>
      <c r="N20" s="27">
        <f t="shared" si="0"/>
        <v>1.8799839971274623</v>
      </c>
      <c r="O20" s="152">
        <f t="shared" si="1"/>
        <v>2.0600575001582735</v>
      </c>
      <c r="P20" s="52">
        <f t="shared" si="8"/>
        <v>9.578459354226207E-2</v>
      </c>
    </row>
    <row r="21" spans="1:16" ht="20.100000000000001" customHeight="1" x14ac:dyDescent="0.25">
      <c r="A21" s="8" t="s">
        <v>157</v>
      </c>
      <c r="B21" s="19">
        <v>20248.460000000003</v>
      </c>
      <c r="C21" s="140">
        <v>19977.469999999994</v>
      </c>
      <c r="D21" s="247">
        <f t="shared" si="2"/>
        <v>1.6198558325861038E-2</v>
      </c>
      <c r="E21" s="215">
        <f t="shared" si="3"/>
        <v>1.5565339309830062E-2</v>
      </c>
      <c r="F21" s="52">
        <f t="shared" si="4"/>
        <v>-1.3383240009364111E-2</v>
      </c>
      <c r="H21" s="19">
        <v>5213.4519999999975</v>
      </c>
      <c r="I21" s="140">
        <v>5414.3870000000015</v>
      </c>
      <c r="J21" s="247">
        <f t="shared" si="5"/>
        <v>1.8714647374477356E-2</v>
      </c>
      <c r="K21" s="215">
        <f t="shared" si="6"/>
        <v>1.8597556874745059E-2</v>
      </c>
      <c r="L21" s="52">
        <f t="shared" si="7"/>
        <v>3.8541641891016575E-2</v>
      </c>
      <c r="N21" s="27">
        <f t="shared" si="0"/>
        <v>2.5747400049188913</v>
      </c>
      <c r="O21" s="152">
        <f t="shared" si="1"/>
        <v>2.7102465927867758</v>
      </c>
      <c r="P21" s="52">
        <f t="shared" si="8"/>
        <v>5.2629231537556033E-2</v>
      </c>
    </row>
    <row r="22" spans="1:16" ht="20.100000000000001" customHeight="1" x14ac:dyDescent="0.25">
      <c r="A22" s="8" t="s">
        <v>189</v>
      </c>
      <c r="B22" s="19">
        <v>30135.699999999997</v>
      </c>
      <c r="C22" s="140">
        <v>19626.739999999998</v>
      </c>
      <c r="D22" s="247">
        <f t="shared" si="2"/>
        <v>2.4108247942838636E-2</v>
      </c>
      <c r="E22" s="215">
        <f t="shared" si="3"/>
        <v>1.5292069899031965E-2</v>
      </c>
      <c r="F22" s="52">
        <f t="shared" si="4"/>
        <v>-0.34872128405844233</v>
      </c>
      <c r="H22" s="19">
        <v>8146.426999999997</v>
      </c>
      <c r="I22" s="140">
        <v>5394.1009999999987</v>
      </c>
      <c r="J22" s="247">
        <f t="shared" si="5"/>
        <v>2.9243102011281864E-2</v>
      </c>
      <c r="K22" s="215">
        <f t="shared" si="6"/>
        <v>1.8527877696149012E-2</v>
      </c>
      <c r="L22" s="52">
        <f t="shared" si="7"/>
        <v>-0.33785682974879655</v>
      </c>
      <c r="N22" s="27">
        <f t="shared" si="0"/>
        <v>2.703247974993114</v>
      </c>
      <c r="O22" s="152">
        <f t="shared" si="1"/>
        <v>2.7483428220886399</v>
      </c>
      <c r="P22" s="52">
        <f t="shared" si="8"/>
        <v>1.6681727874277158E-2</v>
      </c>
    </row>
    <row r="23" spans="1:16" ht="20.100000000000001" customHeight="1" x14ac:dyDescent="0.25">
      <c r="A23" s="8" t="s">
        <v>194</v>
      </c>
      <c r="B23" s="19">
        <v>22308.42</v>
      </c>
      <c r="C23" s="140">
        <v>20564.430000000004</v>
      </c>
      <c r="D23" s="247">
        <f t="shared" si="2"/>
        <v>1.7846504994839352E-2</v>
      </c>
      <c r="E23" s="215">
        <f t="shared" si="3"/>
        <v>1.6022666066486335E-2</v>
      </c>
      <c r="F23" s="52">
        <f t="shared" si="4"/>
        <v>-7.8176311903756276E-2</v>
      </c>
      <c r="H23" s="19">
        <v>5187.3810000000003</v>
      </c>
      <c r="I23" s="140">
        <v>4812.0429999999997</v>
      </c>
      <c r="J23" s="247">
        <f t="shared" si="5"/>
        <v>1.8621060712185278E-2</v>
      </c>
      <c r="K23" s="215">
        <f t="shared" si="6"/>
        <v>1.6528601183516956E-2</v>
      </c>
      <c r="L23" s="52">
        <f t="shared" si="7"/>
        <v>-7.2355973081599481E-2</v>
      </c>
      <c r="N23" s="27">
        <f t="shared" si="0"/>
        <v>2.3253018367056031</v>
      </c>
      <c r="O23" s="152">
        <f t="shared" si="1"/>
        <v>2.3399836513825081</v>
      </c>
      <c r="P23" s="52">
        <f t="shared" si="8"/>
        <v>6.313939311081272E-3</v>
      </c>
    </row>
    <row r="24" spans="1:16" ht="20.100000000000001" customHeight="1" x14ac:dyDescent="0.25">
      <c r="A24" s="8" t="s">
        <v>162</v>
      </c>
      <c r="B24" s="19">
        <v>48895.05</v>
      </c>
      <c r="C24" s="140">
        <v>52675.539999999994</v>
      </c>
      <c r="D24" s="247">
        <f t="shared" si="2"/>
        <v>3.9115533688531955E-2</v>
      </c>
      <c r="E24" s="215">
        <f t="shared" si="3"/>
        <v>4.104186633385138E-2</v>
      </c>
      <c r="F24" s="52">
        <f t="shared" si="4"/>
        <v>7.7318460662173169E-2</v>
      </c>
      <c r="H24" s="19">
        <v>3368.5670000000005</v>
      </c>
      <c r="I24" s="140">
        <v>4010.168000000001</v>
      </c>
      <c r="J24" s="247">
        <f t="shared" si="5"/>
        <v>1.2092092448976436E-2</v>
      </c>
      <c r="K24" s="215">
        <f t="shared" si="6"/>
        <v>1.3774288291044332E-2</v>
      </c>
      <c r="L24" s="52">
        <f t="shared" si="7"/>
        <v>0.19046704429509653</v>
      </c>
      <c r="N24" s="27">
        <f t="shared" si="0"/>
        <v>0.68893824630509637</v>
      </c>
      <c r="O24" s="152">
        <f t="shared" si="1"/>
        <v>0.76129603986973871</v>
      </c>
      <c r="P24" s="52">
        <f t="shared" si="8"/>
        <v>0.10502798175701611</v>
      </c>
    </row>
    <row r="25" spans="1:16" ht="20.100000000000001" customHeight="1" x14ac:dyDescent="0.25">
      <c r="A25" s="8" t="s">
        <v>193</v>
      </c>
      <c r="B25" s="19">
        <v>11604.210000000001</v>
      </c>
      <c r="C25" s="140">
        <v>15198.089999999998</v>
      </c>
      <c r="D25" s="247">
        <f t="shared" si="2"/>
        <v>9.2832478376399935E-3</v>
      </c>
      <c r="E25" s="215">
        <f t="shared" si="3"/>
        <v>1.1841510847536509E-2</v>
      </c>
      <c r="F25" s="52">
        <f t="shared" si="4"/>
        <v>0.30970483988138764</v>
      </c>
      <c r="H25" s="19">
        <v>2994.7659999999996</v>
      </c>
      <c r="I25" s="140">
        <v>3703.5729999999999</v>
      </c>
      <c r="J25" s="247">
        <f t="shared" si="5"/>
        <v>1.0750264826275195E-2</v>
      </c>
      <c r="K25" s="215">
        <f t="shared" si="6"/>
        <v>1.2721183304272517E-2</v>
      </c>
      <c r="L25" s="52">
        <f t="shared" si="7"/>
        <v>0.23668193107575028</v>
      </c>
      <c r="N25" s="27">
        <f t="shared" si="0"/>
        <v>2.5807581903464341</v>
      </c>
      <c r="O25" s="152">
        <f t="shared" si="1"/>
        <v>2.4368673958372402</v>
      </c>
      <c r="P25" s="52">
        <f t="shared" si="8"/>
        <v>-5.5755240861941557E-2</v>
      </c>
    </row>
    <row r="26" spans="1:16" ht="20.100000000000001" customHeight="1" x14ac:dyDescent="0.25">
      <c r="A26" s="8" t="s">
        <v>161</v>
      </c>
      <c r="B26" s="19">
        <v>13345.310000000001</v>
      </c>
      <c r="C26" s="140">
        <v>9253.7899999999972</v>
      </c>
      <c r="D26" s="247">
        <f t="shared" si="2"/>
        <v>1.0676109808434645E-2</v>
      </c>
      <c r="E26" s="215">
        <f t="shared" si="3"/>
        <v>7.2100411739781023E-3</v>
      </c>
      <c r="F26" s="52">
        <f t="shared" si="4"/>
        <v>-0.30658860678395661</v>
      </c>
      <c r="H26" s="19">
        <v>3482.8690000000001</v>
      </c>
      <c r="I26" s="140">
        <v>3278.2100000000009</v>
      </c>
      <c r="J26" s="247">
        <f t="shared" si="5"/>
        <v>1.2502400556579136E-2</v>
      </c>
      <c r="K26" s="215">
        <f t="shared" si="6"/>
        <v>1.1260129156330716E-2</v>
      </c>
      <c r="L26" s="52">
        <f t="shared" si="7"/>
        <v>-5.8761612911653924E-2</v>
      </c>
      <c r="N26" s="27">
        <f t="shared" si="0"/>
        <v>2.6098074904217281</v>
      </c>
      <c r="O26" s="152">
        <f t="shared" si="1"/>
        <v>3.5425593189385127</v>
      </c>
      <c r="P26" s="52">
        <f t="shared" si="8"/>
        <v>0.35740254096904978</v>
      </c>
    </row>
    <row r="27" spans="1:16" ht="20.100000000000001" customHeight="1" x14ac:dyDescent="0.25">
      <c r="A27" s="8" t="s">
        <v>160</v>
      </c>
      <c r="B27" s="19">
        <v>7139.1900000000014</v>
      </c>
      <c r="C27" s="140">
        <v>7752.6300000000019</v>
      </c>
      <c r="D27" s="247">
        <f t="shared" si="2"/>
        <v>5.7112780732166239E-3</v>
      </c>
      <c r="E27" s="215">
        <f t="shared" si="3"/>
        <v>6.0404203582119205E-3</v>
      </c>
      <c r="F27" s="52">
        <f t="shared" si="4"/>
        <v>8.5925714261702008E-2</v>
      </c>
      <c r="H27" s="19">
        <v>2792.4910000000004</v>
      </c>
      <c r="I27" s="140">
        <v>3052.032999999999</v>
      </c>
      <c r="J27" s="247">
        <f t="shared" si="5"/>
        <v>1.002416141194005E-2</v>
      </c>
      <c r="K27" s="215">
        <f t="shared" si="6"/>
        <v>1.0483247189589285E-2</v>
      </c>
      <c r="L27" s="52">
        <f t="shared" si="7"/>
        <v>9.2942824166666438E-2</v>
      </c>
      <c r="N27" s="27">
        <f t="shared" si="0"/>
        <v>3.9114955618214391</v>
      </c>
      <c r="O27" s="152">
        <f t="shared" si="1"/>
        <v>3.9367711344408263</v>
      </c>
      <c r="P27" s="52">
        <f t="shared" si="8"/>
        <v>6.4618691801908313E-3</v>
      </c>
    </row>
    <row r="28" spans="1:16" ht="20.100000000000001" customHeight="1" x14ac:dyDescent="0.25">
      <c r="A28" s="8" t="s">
        <v>197</v>
      </c>
      <c r="B28" s="19">
        <v>5669.5600000000022</v>
      </c>
      <c r="C28" s="140">
        <v>7967.7300000000014</v>
      </c>
      <c r="D28" s="247">
        <f t="shared" si="2"/>
        <v>4.5355892913322166E-3</v>
      </c>
      <c r="E28" s="215">
        <f t="shared" si="3"/>
        <v>6.208014377151478E-3</v>
      </c>
      <c r="F28" s="52">
        <f t="shared" si="4"/>
        <v>0.40535244357586803</v>
      </c>
      <c r="H28" s="19">
        <v>1651.2429999999999</v>
      </c>
      <c r="I28" s="140">
        <v>2307.3910000000001</v>
      </c>
      <c r="J28" s="247">
        <f t="shared" si="5"/>
        <v>5.9274412566902171E-3</v>
      </c>
      <c r="K28" s="215">
        <f t="shared" si="6"/>
        <v>7.9255205353394326E-3</v>
      </c>
      <c r="L28" s="52">
        <f t="shared" si="7"/>
        <v>0.39736610541271039</v>
      </c>
      <c r="N28" s="27">
        <f t="shared" si="0"/>
        <v>2.9124711617832766</v>
      </c>
      <c r="O28" s="152">
        <f t="shared" si="1"/>
        <v>2.8959201679775792</v>
      </c>
      <c r="P28" s="52">
        <f t="shared" si="8"/>
        <v>-5.6828009227611886E-3</v>
      </c>
    </row>
    <row r="29" spans="1:16" ht="20.100000000000001" customHeight="1" x14ac:dyDescent="0.25">
      <c r="A29" s="8" t="s">
        <v>198</v>
      </c>
      <c r="B29" s="19">
        <v>7383.579999999999</v>
      </c>
      <c r="C29" s="140">
        <v>10532.88</v>
      </c>
      <c r="D29" s="247">
        <f t="shared" si="2"/>
        <v>5.9067875425420514E-3</v>
      </c>
      <c r="E29" s="215">
        <f t="shared" si="3"/>
        <v>8.2066373324411399E-3</v>
      </c>
      <c r="F29" s="52">
        <f>(C29-B29)/B29</f>
        <v>0.42652751104477782</v>
      </c>
      <c r="H29" s="19">
        <v>1675.971</v>
      </c>
      <c r="I29" s="140">
        <v>2303.0410000000002</v>
      </c>
      <c r="J29" s="247">
        <f t="shared" si="5"/>
        <v>6.0162069728176655E-3</v>
      </c>
      <c r="K29" s="215">
        <f t="shared" si="6"/>
        <v>7.9105789782610153E-3</v>
      </c>
      <c r="L29" s="52">
        <f>(I29-H29)/H29</f>
        <v>0.37415325205507743</v>
      </c>
      <c r="N29" s="27">
        <f t="shared" si="0"/>
        <v>2.2698623161122384</v>
      </c>
      <c r="O29" s="152">
        <f t="shared" si="1"/>
        <v>2.1865254327401433</v>
      </c>
      <c r="P29" s="52">
        <f>(O29-N29)/N29</f>
        <v>-3.671451029454173E-2</v>
      </c>
    </row>
    <row r="30" spans="1:16" ht="20.100000000000001" customHeight="1" x14ac:dyDescent="0.25">
      <c r="A30" s="8" t="s">
        <v>159</v>
      </c>
      <c r="B30" s="19">
        <v>889.1099999999999</v>
      </c>
      <c r="C30" s="140">
        <v>1174.3</v>
      </c>
      <c r="D30" s="247">
        <f t="shared" si="2"/>
        <v>7.1127879320730092E-4</v>
      </c>
      <c r="E30" s="215">
        <f t="shared" si="3"/>
        <v>9.1494958828787856E-4</v>
      </c>
      <c r="F30" s="52">
        <f t="shared" si="4"/>
        <v>0.32075896120839953</v>
      </c>
      <c r="H30" s="19">
        <v>1575.1219999999998</v>
      </c>
      <c r="I30" s="140">
        <v>2236.3559999999998</v>
      </c>
      <c r="J30" s="247">
        <f t="shared" si="5"/>
        <v>5.6541908896028063E-3</v>
      </c>
      <c r="K30" s="215">
        <f t="shared" si="6"/>
        <v>7.6815266256692301E-3</v>
      </c>
      <c r="L30" s="52">
        <f t="shared" si="7"/>
        <v>0.4197985933787986</v>
      </c>
      <c r="N30" s="27">
        <f t="shared" si="0"/>
        <v>17.715715715715717</v>
      </c>
      <c r="O30" s="152">
        <f t="shared" si="1"/>
        <v>19.044162479775185</v>
      </c>
      <c r="P30" s="52">
        <f t="shared" si="8"/>
        <v>7.4986909102464014E-2</v>
      </c>
    </row>
    <row r="31" spans="1:16" ht="20.100000000000001" customHeight="1" x14ac:dyDescent="0.25">
      <c r="A31" s="8" t="s">
        <v>196</v>
      </c>
      <c r="B31" s="19">
        <v>10023.709999999999</v>
      </c>
      <c r="C31" s="140">
        <v>5942.33</v>
      </c>
      <c r="D31" s="247">
        <f t="shared" si="2"/>
        <v>8.0188642038217482E-3</v>
      </c>
      <c r="E31" s="215">
        <f t="shared" si="3"/>
        <v>4.6299347585546363E-3</v>
      </c>
      <c r="F31" s="52">
        <f t="shared" si="4"/>
        <v>-0.40717259378014725</v>
      </c>
      <c r="H31" s="19">
        <v>2819.9869999999996</v>
      </c>
      <c r="I31" s="140">
        <v>1998.9070000000004</v>
      </c>
      <c r="J31" s="247">
        <f t="shared" si="5"/>
        <v>1.0122863374518513E-2</v>
      </c>
      <c r="K31" s="215">
        <f t="shared" si="6"/>
        <v>6.8659271344708129E-3</v>
      </c>
      <c r="L31" s="52">
        <f t="shared" si="7"/>
        <v>-0.29116446281489927</v>
      </c>
      <c r="N31" s="27">
        <f t="shared" si="0"/>
        <v>2.8133166262790921</v>
      </c>
      <c r="O31" s="152">
        <f t="shared" si="1"/>
        <v>3.3638438121073726</v>
      </c>
      <c r="P31" s="52">
        <f t="shared" si="8"/>
        <v>0.19568618074688976</v>
      </c>
    </row>
    <row r="32" spans="1:16" ht="20.100000000000001" customHeight="1" thickBot="1" x14ac:dyDescent="0.3">
      <c r="A32" s="8" t="s">
        <v>17</v>
      </c>
      <c r="B32" s="19">
        <f>B33-SUM(B7:B31)</f>
        <v>131652.73999999953</v>
      </c>
      <c r="C32" s="140">
        <f>C33-SUM(C7:C31)</f>
        <v>125021.92000000016</v>
      </c>
      <c r="D32" s="247">
        <f t="shared" si="2"/>
        <v>0.10532082872719262</v>
      </c>
      <c r="E32" s="215">
        <f t="shared" si="3"/>
        <v>9.7410162846768497E-2</v>
      </c>
      <c r="F32" s="52">
        <f t="shared" si="4"/>
        <v>-5.0365985546517229E-2</v>
      </c>
      <c r="H32" s="19">
        <f>H33-SUM(H7:H31)</f>
        <v>26386.824999999983</v>
      </c>
      <c r="I32" s="142">
        <f>I33-SUM(I7:I31)</f>
        <v>25719.658000000054</v>
      </c>
      <c r="J32" s="247">
        <f t="shared" si="5"/>
        <v>9.4720374371346158E-2</v>
      </c>
      <c r="K32" s="215">
        <f t="shared" si="6"/>
        <v>8.834292828606316E-2</v>
      </c>
      <c r="L32" s="52">
        <f t="shared" si="7"/>
        <v>-2.5284095377141016E-2</v>
      </c>
      <c r="N32" s="27">
        <f t="shared" si="0"/>
        <v>2.0042746546710748</v>
      </c>
      <c r="O32" s="152">
        <f t="shared" si="1"/>
        <v>2.0572118873234406</v>
      </c>
      <c r="P32" s="52">
        <f t="shared" si="8"/>
        <v>2.6412164884185223E-2</v>
      </c>
    </row>
    <row r="33" spans="1:16" ht="26.25" customHeight="1" thickBot="1" x14ac:dyDescent="0.3">
      <c r="A33" s="12" t="s">
        <v>18</v>
      </c>
      <c r="B33" s="17">
        <v>1250016.1799999995</v>
      </c>
      <c r="C33" s="145">
        <v>1283458.69</v>
      </c>
      <c r="D33" s="243">
        <f>SUM(D7:D32)</f>
        <v>0.99999999999999978</v>
      </c>
      <c r="E33" s="244">
        <f>SUM(E7:E32)</f>
        <v>1</v>
      </c>
      <c r="F33" s="57">
        <f t="shared" si="4"/>
        <v>2.6753661700603337E-2</v>
      </c>
      <c r="G33" s="1"/>
      <c r="H33" s="17">
        <v>278576.02099999995</v>
      </c>
      <c r="I33" s="145">
        <v>291134.31600000005</v>
      </c>
      <c r="J33" s="243">
        <f>SUM(J7:J32)</f>
        <v>1.0000000000000002</v>
      </c>
      <c r="K33" s="244">
        <f>SUM(K7:K32)</f>
        <v>1</v>
      </c>
      <c r="L33" s="57">
        <f t="shared" si="7"/>
        <v>4.50803157964558E-2</v>
      </c>
      <c r="N33" s="29">
        <f t="shared" si="0"/>
        <v>2.2285793212692662</v>
      </c>
      <c r="O33" s="146">
        <f t="shared" si="1"/>
        <v>2.2683575113742078</v>
      </c>
      <c r="P33" s="57">
        <f t="shared" si="8"/>
        <v>1.7849124653228125E-2</v>
      </c>
    </row>
    <row r="35" spans="1:16" ht="15.75" thickBot="1" x14ac:dyDescent="0.3"/>
    <row r="36" spans="1:16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6" x14ac:dyDescent="0.25">
      <c r="A37" s="360"/>
      <c r="B37" s="354" t="str">
        <f>B5</f>
        <v>jan-jun</v>
      </c>
      <c r="C37" s="348"/>
      <c r="D37" s="354" t="str">
        <f>B5</f>
        <v>jan-jun</v>
      </c>
      <c r="E37" s="348"/>
      <c r="F37" s="131" t="str">
        <f>F5</f>
        <v>2023/2022</v>
      </c>
      <c r="H37" s="343" t="str">
        <f>B5</f>
        <v>jan-jun</v>
      </c>
      <c r="I37" s="348"/>
      <c r="J37" s="354" t="str">
        <f>B5</f>
        <v>jan-jun</v>
      </c>
      <c r="K37" s="344"/>
      <c r="L37" s="131" t="str">
        <f>F37</f>
        <v>2023/2022</v>
      </c>
      <c r="N37" s="343" t="str">
        <f>B5</f>
        <v>jan-jun</v>
      </c>
      <c r="O37" s="344"/>
      <c r="P37" s="131" t="str">
        <f>P5</f>
        <v>2023/2022</v>
      </c>
    </row>
    <row r="38" spans="1:16" ht="19.5" customHeight="1" thickBot="1" x14ac:dyDescent="0.3">
      <c r="A38" s="361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187</v>
      </c>
      <c r="B39" s="39">
        <v>86925.62999999999</v>
      </c>
      <c r="C39" s="147">
        <v>80490.330000000016</v>
      </c>
      <c r="D39" s="247">
        <f t="shared" ref="D39:D61" si="9">B39/$B$62</f>
        <v>0.17228215206110095</v>
      </c>
      <c r="E39" s="246">
        <f t="shared" ref="E39:E61" si="10">C39/$C$62</f>
        <v>0.15998799528469668</v>
      </c>
      <c r="F39" s="52">
        <f>(C39-B39)/B39</f>
        <v>-7.4032250327089655E-2</v>
      </c>
      <c r="H39" s="39">
        <v>16641.382999999998</v>
      </c>
      <c r="I39" s="147">
        <v>16117.421999999999</v>
      </c>
      <c r="J39" s="247">
        <f t="shared" ref="J39:J61" si="11">H39/$H$62</f>
        <v>0.15856772305315719</v>
      </c>
      <c r="K39" s="246">
        <f t="shared" ref="K39:K61" si="12">I39/$I$62</f>
        <v>0.15460584479589218</v>
      </c>
      <c r="L39" s="52">
        <f>(I39-H39)/H39</f>
        <v>-3.1485424017943665E-2</v>
      </c>
      <c r="N39" s="27">
        <f t="shared" ref="N39:N62" si="13">(H39/B39)*10</f>
        <v>1.9144391590834604</v>
      </c>
      <c r="O39" s="151">
        <f t="shared" ref="O39:O62" si="14">(I39/C39)*10</f>
        <v>2.0024047609197275</v>
      </c>
      <c r="P39" s="61">
        <f t="shared" si="8"/>
        <v>4.5948496936502665E-2</v>
      </c>
    </row>
    <row r="40" spans="1:16" ht="20.100000000000001" customHeight="1" x14ac:dyDescent="0.25">
      <c r="A40" s="38" t="s">
        <v>190</v>
      </c>
      <c r="B40" s="19">
        <v>62065.969999999994</v>
      </c>
      <c r="C40" s="140">
        <v>72107.040000000008</v>
      </c>
      <c r="D40" s="247">
        <f t="shared" si="9"/>
        <v>0.12301157761364204</v>
      </c>
      <c r="E40" s="215">
        <f t="shared" si="10"/>
        <v>0.14332480405426881</v>
      </c>
      <c r="F40" s="52">
        <f t="shared" ref="F40:F62" si="15">(C40-B40)/B40</f>
        <v>0.16178060215606097</v>
      </c>
      <c r="H40" s="19">
        <v>13814.218999999997</v>
      </c>
      <c r="I40" s="140">
        <v>16030.059000000003</v>
      </c>
      <c r="J40" s="247">
        <f t="shared" si="11"/>
        <v>0.13162903904006426</v>
      </c>
      <c r="K40" s="215">
        <f t="shared" si="12"/>
        <v>0.1537678180681126</v>
      </c>
      <c r="L40" s="52">
        <f t="shared" ref="L40:L62" si="16">(I40-H40)/H40</f>
        <v>0.16040284289687357</v>
      </c>
      <c r="N40" s="27">
        <f t="shared" si="13"/>
        <v>2.2257315885017182</v>
      </c>
      <c r="O40" s="152">
        <f t="shared" si="14"/>
        <v>2.2230920864315054</v>
      </c>
      <c r="P40" s="52">
        <f t="shared" si="8"/>
        <v>-1.1859031357818006E-3</v>
      </c>
    </row>
    <row r="41" spans="1:16" ht="20.100000000000001" customHeight="1" x14ac:dyDescent="0.25">
      <c r="A41" s="38" t="s">
        <v>185</v>
      </c>
      <c r="B41" s="19">
        <v>108270.67999999998</v>
      </c>
      <c r="C41" s="140">
        <v>80073.230000000025</v>
      </c>
      <c r="D41" s="247">
        <f t="shared" si="9"/>
        <v>0.21458694927513094</v>
      </c>
      <c r="E41" s="215">
        <f t="shared" si="10"/>
        <v>0.15915893926227453</v>
      </c>
      <c r="F41" s="52">
        <f t="shared" si="15"/>
        <v>-0.26043477329227044</v>
      </c>
      <c r="H41" s="19">
        <v>17632.053999999996</v>
      </c>
      <c r="I41" s="140">
        <v>14741.216</v>
      </c>
      <c r="J41" s="247">
        <f t="shared" si="11"/>
        <v>0.16800734984167556</v>
      </c>
      <c r="K41" s="215">
        <f t="shared" si="12"/>
        <v>0.14140463363177577</v>
      </c>
      <c r="L41" s="52">
        <f t="shared" si="16"/>
        <v>-0.1639535586721772</v>
      </c>
      <c r="N41" s="27">
        <f t="shared" si="13"/>
        <v>1.6285160488508985</v>
      </c>
      <c r="O41" s="152">
        <f t="shared" si="14"/>
        <v>1.8409668249925719</v>
      </c>
      <c r="P41" s="52">
        <f t="shared" si="8"/>
        <v>0.1304566671550958</v>
      </c>
    </row>
    <row r="42" spans="1:16" ht="20.100000000000001" customHeight="1" x14ac:dyDescent="0.25">
      <c r="A42" s="38" t="s">
        <v>191</v>
      </c>
      <c r="B42" s="19">
        <v>53205.649999999994</v>
      </c>
      <c r="C42" s="140">
        <v>50201.090000000004</v>
      </c>
      <c r="D42" s="247">
        <f t="shared" si="9"/>
        <v>0.10545087661498359</v>
      </c>
      <c r="E42" s="215">
        <f t="shared" si="10"/>
        <v>9.9783064005410746E-2</v>
      </c>
      <c r="F42" s="52">
        <f t="shared" si="15"/>
        <v>-5.6470694371744179E-2</v>
      </c>
      <c r="H42" s="19">
        <v>12246.184999999998</v>
      </c>
      <c r="I42" s="140">
        <v>11817.131000000003</v>
      </c>
      <c r="J42" s="247">
        <f t="shared" si="11"/>
        <v>0.11668799831947427</v>
      </c>
      <c r="K42" s="215">
        <f t="shared" si="12"/>
        <v>0.11335544365089696</v>
      </c>
      <c r="L42" s="52">
        <f t="shared" si="16"/>
        <v>-3.5035727453079854E-2</v>
      </c>
      <c r="N42" s="27">
        <f t="shared" si="13"/>
        <v>2.3016700294047716</v>
      </c>
      <c r="O42" s="152">
        <f t="shared" si="14"/>
        <v>2.3539590475027539</v>
      </c>
      <c r="P42" s="52">
        <f t="shared" si="8"/>
        <v>2.2717860262317691E-2</v>
      </c>
    </row>
    <row r="43" spans="1:16" ht="20.100000000000001" customHeight="1" x14ac:dyDescent="0.25">
      <c r="A43" s="38" t="s">
        <v>188</v>
      </c>
      <c r="B43" s="19">
        <v>23818.880000000008</v>
      </c>
      <c r="C43" s="140">
        <v>53717.53</v>
      </c>
      <c r="D43" s="247">
        <f t="shared" si="9"/>
        <v>4.7207801727581593E-2</v>
      </c>
      <c r="E43" s="215">
        <f t="shared" si="10"/>
        <v>0.10677257673493885</v>
      </c>
      <c r="F43" s="52">
        <f t="shared" si="15"/>
        <v>1.2552500369454811</v>
      </c>
      <c r="H43" s="19">
        <v>5562.0519999999979</v>
      </c>
      <c r="I43" s="140">
        <v>8184.927999999999</v>
      </c>
      <c r="J43" s="247">
        <f t="shared" si="11"/>
        <v>5.2998114468206084E-2</v>
      </c>
      <c r="K43" s="215">
        <f t="shared" si="12"/>
        <v>7.8513654853335238E-2</v>
      </c>
      <c r="L43" s="52">
        <f t="shared" si="16"/>
        <v>0.47156624929072977</v>
      </c>
      <c r="N43" s="27">
        <f t="shared" si="13"/>
        <v>2.3351442217266287</v>
      </c>
      <c r="O43" s="152">
        <f t="shared" si="14"/>
        <v>1.5236977575104438</v>
      </c>
      <c r="P43" s="52">
        <f t="shared" si="8"/>
        <v>-0.34749308272539731</v>
      </c>
    </row>
    <row r="44" spans="1:16" ht="20.100000000000001" customHeight="1" x14ac:dyDescent="0.25">
      <c r="A44" s="38" t="s">
        <v>192</v>
      </c>
      <c r="B44" s="19">
        <v>39877.599999999991</v>
      </c>
      <c r="C44" s="140">
        <v>46393.719999999972</v>
      </c>
      <c r="D44" s="247">
        <f t="shared" si="9"/>
        <v>7.9035363298853967E-2</v>
      </c>
      <c r="E44" s="215">
        <f t="shared" si="10"/>
        <v>9.2215279234158093E-2</v>
      </c>
      <c r="F44" s="52">
        <f t="shared" si="15"/>
        <v>0.16340301322045414</v>
      </c>
      <c r="H44" s="19">
        <v>6793.7449999999999</v>
      </c>
      <c r="I44" s="140">
        <v>6956.3379999999997</v>
      </c>
      <c r="J44" s="247">
        <f t="shared" si="11"/>
        <v>6.4734323803122107E-2</v>
      </c>
      <c r="K44" s="215">
        <f t="shared" si="12"/>
        <v>6.6728445354087465E-2</v>
      </c>
      <c r="L44" s="52">
        <f t="shared" si="16"/>
        <v>2.3932749904507729E-2</v>
      </c>
      <c r="N44" s="27">
        <f t="shared" si="13"/>
        <v>1.7036494172166834</v>
      </c>
      <c r="O44" s="152">
        <f t="shared" si="14"/>
        <v>1.499413713752638</v>
      </c>
      <c r="P44" s="52">
        <f t="shared" si="8"/>
        <v>-0.11988129799481458</v>
      </c>
    </row>
    <row r="45" spans="1:16" ht="20.100000000000001" customHeight="1" x14ac:dyDescent="0.25">
      <c r="A45" s="38" t="s">
        <v>195</v>
      </c>
      <c r="B45" s="19">
        <v>24359.230000000003</v>
      </c>
      <c r="C45" s="140">
        <v>24703.919999999991</v>
      </c>
      <c r="D45" s="247">
        <f t="shared" si="9"/>
        <v>4.8278747786485221E-2</v>
      </c>
      <c r="E45" s="215">
        <f t="shared" si="10"/>
        <v>4.9103173467837963E-2</v>
      </c>
      <c r="F45" s="52">
        <f t="shared" si="15"/>
        <v>1.4150283075449747E-2</v>
      </c>
      <c r="H45" s="19">
        <v>5272.7039999999988</v>
      </c>
      <c r="I45" s="140">
        <v>5578.0460000000012</v>
      </c>
      <c r="J45" s="247">
        <f t="shared" si="11"/>
        <v>5.0241056744699288E-2</v>
      </c>
      <c r="K45" s="215">
        <f t="shared" si="12"/>
        <v>5.3507224303014932E-2</v>
      </c>
      <c r="L45" s="52">
        <f t="shared" si="16"/>
        <v>5.7909945257689874E-2</v>
      </c>
      <c r="N45" s="27">
        <f t="shared" si="13"/>
        <v>2.1645610308700225</v>
      </c>
      <c r="O45" s="152">
        <f t="shared" si="14"/>
        <v>2.2579598703363688</v>
      </c>
      <c r="P45" s="52">
        <f t="shared" si="8"/>
        <v>4.3149090339488202E-2</v>
      </c>
    </row>
    <row r="46" spans="1:16" ht="20.100000000000001" customHeight="1" x14ac:dyDescent="0.25">
      <c r="A46" s="38" t="s">
        <v>189</v>
      </c>
      <c r="B46" s="19">
        <v>30135.699999999997</v>
      </c>
      <c r="C46" s="140">
        <v>19626.739999999998</v>
      </c>
      <c r="D46" s="247">
        <f t="shared" si="9"/>
        <v>5.9727415836591816E-2</v>
      </c>
      <c r="E46" s="215">
        <f t="shared" si="10"/>
        <v>3.9011428907969027E-2</v>
      </c>
      <c r="F46" s="52">
        <f t="shared" si="15"/>
        <v>-0.34872128405844233</v>
      </c>
      <c r="H46" s="19">
        <v>8146.426999999997</v>
      </c>
      <c r="I46" s="140">
        <v>5394.1009999999987</v>
      </c>
      <c r="J46" s="247">
        <f t="shared" si="11"/>
        <v>7.7623379043001525E-2</v>
      </c>
      <c r="K46" s="215">
        <f t="shared" si="12"/>
        <v>5.1742737890673011E-2</v>
      </c>
      <c r="L46" s="52">
        <f t="shared" si="16"/>
        <v>-0.33785682974879655</v>
      </c>
      <c r="N46" s="27">
        <f t="shared" si="13"/>
        <v>2.703247974993114</v>
      </c>
      <c r="O46" s="152">
        <f t="shared" si="14"/>
        <v>2.7483428220886399</v>
      </c>
      <c r="P46" s="52">
        <f t="shared" si="8"/>
        <v>1.6681727874277158E-2</v>
      </c>
    </row>
    <row r="47" spans="1:16" ht="20.100000000000001" customHeight="1" x14ac:dyDescent="0.25">
      <c r="A47" s="38" t="s">
        <v>194</v>
      </c>
      <c r="B47" s="19">
        <v>22308.42</v>
      </c>
      <c r="C47" s="140">
        <v>20564.430000000004</v>
      </c>
      <c r="D47" s="247">
        <f t="shared" si="9"/>
        <v>4.4214147273743155E-2</v>
      </c>
      <c r="E47" s="215">
        <f t="shared" si="10"/>
        <v>4.0875244639604222E-2</v>
      </c>
      <c r="F47" s="52">
        <f t="shared" si="15"/>
        <v>-7.8176311903756276E-2</v>
      </c>
      <c r="H47" s="19">
        <v>5187.3810000000003</v>
      </c>
      <c r="I47" s="140">
        <v>4812.0429999999997</v>
      </c>
      <c r="J47" s="247">
        <f t="shared" si="11"/>
        <v>4.9428054974710318E-2</v>
      </c>
      <c r="K47" s="215">
        <f t="shared" si="12"/>
        <v>4.6159365512000582E-2</v>
      </c>
      <c r="L47" s="52">
        <f t="shared" si="16"/>
        <v>-7.2355973081599481E-2</v>
      </c>
      <c r="N47" s="27">
        <f t="shared" si="13"/>
        <v>2.3253018367056031</v>
      </c>
      <c r="O47" s="152">
        <f t="shared" si="14"/>
        <v>2.3399836513825081</v>
      </c>
      <c r="P47" s="52">
        <f t="shared" si="8"/>
        <v>6.313939311081272E-3</v>
      </c>
    </row>
    <row r="48" spans="1:16" ht="20.100000000000001" customHeight="1" x14ac:dyDescent="0.25">
      <c r="A48" s="38" t="s">
        <v>193</v>
      </c>
      <c r="B48" s="19">
        <v>11604.210000000001</v>
      </c>
      <c r="C48" s="140">
        <v>15198.089999999998</v>
      </c>
      <c r="D48" s="247">
        <f t="shared" si="9"/>
        <v>2.2998950617544547E-2</v>
      </c>
      <c r="E48" s="215">
        <f t="shared" si="10"/>
        <v>3.020874620909611E-2</v>
      </c>
      <c r="F48" s="52">
        <f t="shared" si="15"/>
        <v>0.30970483988138764</v>
      </c>
      <c r="H48" s="19">
        <v>2994.7659999999996</v>
      </c>
      <c r="I48" s="140">
        <v>3703.5729999999999</v>
      </c>
      <c r="J48" s="247">
        <f t="shared" si="11"/>
        <v>2.8535682743255856E-2</v>
      </c>
      <c r="K48" s="215">
        <f t="shared" si="12"/>
        <v>3.5526403194521855E-2</v>
      </c>
      <c r="L48" s="52">
        <f t="shared" si="16"/>
        <v>0.23668193107575028</v>
      </c>
      <c r="N48" s="27">
        <f t="shared" si="13"/>
        <v>2.5807581903464341</v>
      </c>
      <c r="O48" s="152">
        <f t="shared" si="14"/>
        <v>2.4368673958372402</v>
      </c>
      <c r="P48" s="52">
        <f t="shared" si="8"/>
        <v>-5.5755240861941557E-2</v>
      </c>
    </row>
    <row r="49" spans="1:16" ht="20.100000000000001" customHeight="1" x14ac:dyDescent="0.25">
      <c r="A49" s="38" t="s">
        <v>197</v>
      </c>
      <c r="B49" s="19">
        <v>5669.5600000000022</v>
      </c>
      <c r="C49" s="140">
        <v>7967.7300000000014</v>
      </c>
      <c r="D49" s="247">
        <f t="shared" si="9"/>
        <v>1.1236777898987169E-2</v>
      </c>
      <c r="E49" s="215">
        <f t="shared" si="10"/>
        <v>1.5837196215616661E-2</v>
      </c>
      <c r="F49" s="52">
        <f t="shared" si="15"/>
        <v>0.40535244357586803</v>
      </c>
      <c r="H49" s="19">
        <v>1651.2429999999999</v>
      </c>
      <c r="I49" s="140">
        <v>2307.3910000000001</v>
      </c>
      <c r="J49" s="247">
        <f t="shared" si="11"/>
        <v>1.5733899202816523E-2</v>
      </c>
      <c r="K49" s="215">
        <f t="shared" si="12"/>
        <v>2.213357290200868E-2</v>
      </c>
      <c r="L49" s="52">
        <f t="shared" si="16"/>
        <v>0.39736610541271039</v>
      </c>
      <c r="N49" s="27">
        <f t="shared" si="13"/>
        <v>2.9124711617832766</v>
      </c>
      <c r="O49" s="152">
        <f t="shared" si="14"/>
        <v>2.8959201679775792</v>
      </c>
      <c r="P49" s="52">
        <f t="shared" si="8"/>
        <v>-5.6828009227611886E-3</v>
      </c>
    </row>
    <row r="50" spans="1:16" ht="20.100000000000001" customHeight="1" x14ac:dyDescent="0.25">
      <c r="A50" s="38" t="s">
        <v>198</v>
      </c>
      <c r="B50" s="19">
        <v>7383.579999999999</v>
      </c>
      <c r="C50" s="140">
        <v>10532.88</v>
      </c>
      <c r="D50" s="247">
        <f t="shared" si="9"/>
        <v>1.4633877859905114E-2</v>
      </c>
      <c r="E50" s="215">
        <f t="shared" si="10"/>
        <v>2.0935860938503737E-2</v>
      </c>
      <c r="F50" s="52">
        <f t="shared" si="15"/>
        <v>0.42652751104477782</v>
      </c>
      <c r="H50" s="19">
        <v>1675.971</v>
      </c>
      <c r="I50" s="140">
        <v>2303.0410000000002</v>
      </c>
      <c r="J50" s="247">
        <f t="shared" si="11"/>
        <v>1.5969520404231004E-2</v>
      </c>
      <c r="K50" s="215">
        <f t="shared" si="12"/>
        <v>2.2091845668902658E-2</v>
      </c>
      <c r="L50" s="52">
        <f t="shared" si="16"/>
        <v>0.37415325205507743</v>
      </c>
      <c r="N50" s="27">
        <f t="shared" si="13"/>
        <v>2.2698623161122384</v>
      </c>
      <c r="O50" s="152">
        <f t="shared" si="14"/>
        <v>2.1865254327401433</v>
      </c>
      <c r="P50" s="52">
        <f t="shared" si="8"/>
        <v>-3.671451029454173E-2</v>
      </c>
    </row>
    <row r="51" spans="1:16" ht="20.100000000000001" customHeight="1" x14ac:dyDescent="0.25">
      <c r="A51" s="38" t="s">
        <v>196</v>
      </c>
      <c r="B51" s="19">
        <v>10023.709999999999</v>
      </c>
      <c r="C51" s="140">
        <v>5942.33</v>
      </c>
      <c r="D51" s="247">
        <f t="shared" si="9"/>
        <v>1.9866480466536492E-2</v>
      </c>
      <c r="E51" s="215">
        <f t="shared" si="10"/>
        <v>1.1811374907024377E-2</v>
      </c>
      <c r="F51" s="52">
        <f t="shared" si="15"/>
        <v>-0.40717259378014725</v>
      </c>
      <c r="H51" s="19">
        <v>2819.9869999999996</v>
      </c>
      <c r="I51" s="140">
        <v>1998.9070000000004</v>
      </c>
      <c r="J51" s="247">
        <f t="shared" si="11"/>
        <v>2.6870297836994891E-2</v>
      </c>
      <c r="K51" s="215">
        <f t="shared" si="12"/>
        <v>1.9174450194542437E-2</v>
      </c>
      <c r="L51" s="52">
        <f t="shared" si="16"/>
        <v>-0.29116446281489927</v>
      </c>
      <c r="N51" s="27">
        <f t="shared" si="13"/>
        <v>2.8133166262790921</v>
      </c>
      <c r="O51" s="152">
        <f t="shared" si="14"/>
        <v>3.3638438121073726</v>
      </c>
      <c r="P51" s="52">
        <f t="shared" si="8"/>
        <v>0.19568618074688976</v>
      </c>
    </row>
    <row r="52" spans="1:16" ht="20.100000000000001" customHeight="1" x14ac:dyDescent="0.25">
      <c r="A52" s="38" t="s">
        <v>201</v>
      </c>
      <c r="B52" s="19">
        <v>3803.3400000000015</v>
      </c>
      <c r="C52" s="140">
        <v>3594.7200000000007</v>
      </c>
      <c r="D52" s="247">
        <f t="shared" si="9"/>
        <v>7.5380253237171601E-3</v>
      </c>
      <c r="E52" s="215">
        <f t="shared" si="10"/>
        <v>7.1451073241941589E-3</v>
      </c>
      <c r="F52" s="52">
        <f t="shared" si="15"/>
        <v>-5.4851788165139248E-2</v>
      </c>
      <c r="H52" s="19">
        <v>1096.8499999999999</v>
      </c>
      <c r="I52" s="140">
        <v>1018.317</v>
      </c>
      <c r="J52" s="247">
        <f t="shared" si="11"/>
        <v>1.045135533692455E-2</v>
      </c>
      <c r="K52" s="215">
        <f t="shared" si="12"/>
        <v>9.7681726057069519E-3</v>
      </c>
      <c r="L52" s="52">
        <f t="shared" si="16"/>
        <v>-7.1598668915530753E-2</v>
      </c>
      <c r="N52" s="27">
        <f t="shared" ref="N52" si="17">(H52/B52)*10</f>
        <v>2.8839125610647471</v>
      </c>
      <c r="O52" s="152">
        <f t="shared" ref="O52" si="18">(I52/C52)*10</f>
        <v>2.8328131259180127</v>
      </c>
      <c r="P52" s="52">
        <f t="shared" ref="P52" si="19">(O52-N52)/N52</f>
        <v>-1.7718787953774993E-2</v>
      </c>
    </row>
    <row r="53" spans="1:16" ht="20.100000000000001" customHeight="1" x14ac:dyDescent="0.25">
      <c r="A53" s="38" t="s">
        <v>200</v>
      </c>
      <c r="B53" s="19">
        <v>5607.8000000000011</v>
      </c>
      <c r="C53" s="140">
        <v>3570.5700000000006</v>
      </c>
      <c r="D53" s="247">
        <f t="shared" si="9"/>
        <v>1.1114372738261918E-2</v>
      </c>
      <c r="E53" s="215">
        <f t="shared" si="10"/>
        <v>7.0971051593859708E-3</v>
      </c>
      <c r="F53" s="52">
        <f t="shared" si="15"/>
        <v>-0.36328506722778986</v>
      </c>
      <c r="H53" s="19">
        <v>982.51800000000003</v>
      </c>
      <c r="I53" s="140">
        <v>873.97799999999984</v>
      </c>
      <c r="J53" s="247">
        <f t="shared" si="11"/>
        <v>9.3619407785243518E-3</v>
      </c>
      <c r="K53" s="215">
        <f t="shared" si="12"/>
        <v>8.3836054564448495E-3</v>
      </c>
      <c r="L53" s="52">
        <f t="shared" si="16"/>
        <v>-0.11047125854182843</v>
      </c>
      <c r="N53" s="27">
        <f t="shared" ref="N53" si="20">(H53/B53)*10</f>
        <v>1.7520560647669314</v>
      </c>
      <c r="O53" s="152">
        <f t="shared" ref="O53" si="21">(I53/C53)*10</f>
        <v>2.4477268335307798</v>
      </c>
      <c r="P53" s="52">
        <f t="shared" ref="P53" si="22">(O53-N53)/N53</f>
        <v>0.39705965051774211</v>
      </c>
    </row>
    <row r="54" spans="1:16" ht="20.100000000000001" customHeight="1" x14ac:dyDescent="0.25">
      <c r="A54" s="38" t="s">
        <v>203</v>
      </c>
      <c r="B54" s="19">
        <v>1733.7299999999998</v>
      </c>
      <c r="C54" s="140">
        <v>2245.44</v>
      </c>
      <c r="D54" s="247">
        <f t="shared" si="9"/>
        <v>3.4361641726714269E-3</v>
      </c>
      <c r="E54" s="215">
        <f t="shared" si="10"/>
        <v>4.4631876168487478E-3</v>
      </c>
      <c r="F54" s="52">
        <f t="shared" si="15"/>
        <v>0.29514976380405272</v>
      </c>
      <c r="H54" s="19">
        <v>411.09399999999988</v>
      </c>
      <c r="I54" s="140">
        <v>592.54099999999994</v>
      </c>
      <c r="J54" s="247">
        <f t="shared" si="11"/>
        <v>3.9171167168506726E-3</v>
      </c>
      <c r="K54" s="215">
        <f t="shared" si="12"/>
        <v>5.6839302142242566E-3</v>
      </c>
      <c r="L54" s="52">
        <f t="shared" si="16"/>
        <v>0.44137593834986671</v>
      </c>
      <c r="N54" s="27">
        <f t="shared" ref="N54" si="23">(H54/B54)*10</f>
        <v>2.3711535244818971</v>
      </c>
      <c r="O54" s="152">
        <f t="shared" ref="O54" si="24">(I54/C54)*10</f>
        <v>2.6388636525580726</v>
      </c>
      <c r="P54" s="52">
        <f t="shared" ref="P54" si="25">(O54-N54)/N54</f>
        <v>0.11290290793577817</v>
      </c>
    </row>
    <row r="55" spans="1:16" ht="20.100000000000001" customHeight="1" x14ac:dyDescent="0.25">
      <c r="A55" s="38" t="s">
        <v>199</v>
      </c>
      <c r="B55" s="19">
        <v>1144.6300000000001</v>
      </c>
      <c r="C55" s="140">
        <v>1827.5099999999995</v>
      </c>
      <c r="D55" s="247">
        <f t="shared" si="9"/>
        <v>2.2685981075282174E-3</v>
      </c>
      <c r="E55" s="215">
        <f t="shared" si="10"/>
        <v>3.6324818305843187E-3</v>
      </c>
      <c r="F55" s="52">
        <f t="shared" si="15"/>
        <v>0.5965945327311003</v>
      </c>
      <c r="H55" s="19">
        <v>388.85599999999999</v>
      </c>
      <c r="I55" s="140">
        <v>542.17700000000002</v>
      </c>
      <c r="J55" s="247">
        <f t="shared" si="11"/>
        <v>3.7052215260930236E-3</v>
      </c>
      <c r="K55" s="215">
        <f t="shared" si="12"/>
        <v>5.2008151870629469E-3</v>
      </c>
      <c r="L55" s="52">
        <f t="shared" si="16"/>
        <v>0.3942873454440719</v>
      </c>
      <c r="N55" s="27">
        <f t="shared" ref="N55:N56" si="26">(H55/B55)*10</f>
        <v>3.3972200623782358</v>
      </c>
      <c r="O55" s="152">
        <f t="shared" ref="O55:O56" si="27">(I55/C55)*10</f>
        <v>2.9667525759092985</v>
      </c>
      <c r="P55" s="52">
        <f t="shared" ref="P55:P56" si="28">(O55-N55)/N55</f>
        <v>-0.12671168736934488</v>
      </c>
    </row>
    <row r="56" spans="1:16" ht="20.100000000000001" customHeight="1" x14ac:dyDescent="0.25">
      <c r="A56" s="38" t="s">
        <v>205</v>
      </c>
      <c r="B56" s="19">
        <v>1835.5199999999995</v>
      </c>
      <c r="C56" s="140">
        <v>1407.4099999999994</v>
      </c>
      <c r="D56" s="247">
        <f t="shared" si="9"/>
        <v>3.6379067456996515E-3</v>
      </c>
      <c r="E56" s="215">
        <f t="shared" si="10"/>
        <v>2.7974628063226329E-3</v>
      </c>
      <c r="F56" s="52">
        <f t="shared" si="15"/>
        <v>-0.23323635808926094</v>
      </c>
      <c r="H56" s="19">
        <v>345.4260000000001</v>
      </c>
      <c r="I56" s="140">
        <v>385.13799999999998</v>
      </c>
      <c r="J56" s="247">
        <f t="shared" si="11"/>
        <v>3.2913979747572603E-3</v>
      </c>
      <c r="K56" s="215">
        <f t="shared" si="12"/>
        <v>3.6944237020660208E-3</v>
      </c>
      <c r="L56" s="52">
        <f t="shared" si="16"/>
        <v>0.11496528923705762</v>
      </c>
      <c r="N56" s="27">
        <f t="shared" si="26"/>
        <v>1.8818972280334738</v>
      </c>
      <c r="O56" s="152">
        <f t="shared" si="27"/>
        <v>2.7365018011808933</v>
      </c>
      <c r="P56" s="52">
        <f t="shared" si="28"/>
        <v>0.45411862051598623</v>
      </c>
    </row>
    <row r="57" spans="1:16" ht="20.100000000000001" customHeight="1" x14ac:dyDescent="0.25">
      <c r="A57" s="38" t="s">
        <v>204</v>
      </c>
      <c r="B57" s="19">
        <v>2497.4100000000003</v>
      </c>
      <c r="C57" s="140">
        <v>1143.5999999999999</v>
      </c>
      <c r="D57" s="247">
        <f t="shared" si="9"/>
        <v>4.9497388673388305E-3</v>
      </c>
      <c r="E57" s="215">
        <f t="shared" si="10"/>
        <v>2.2730963012274775E-3</v>
      </c>
      <c r="F57" s="52">
        <f t="shared" si="15"/>
        <v>-0.54208560068230693</v>
      </c>
      <c r="H57" s="19">
        <v>639.83100000000013</v>
      </c>
      <c r="I57" s="140">
        <v>335.65799999999984</v>
      </c>
      <c r="J57" s="247">
        <f t="shared" si="11"/>
        <v>6.0966414154896053E-3</v>
      </c>
      <c r="K57" s="215">
        <f t="shared" si="12"/>
        <v>3.2197884160692423E-3</v>
      </c>
      <c r="L57" s="52">
        <f t="shared" si="16"/>
        <v>-0.47539584671577373</v>
      </c>
      <c r="N57" s="27">
        <f t="shared" si="13"/>
        <v>2.5619782094249643</v>
      </c>
      <c r="O57" s="152">
        <f t="shared" si="14"/>
        <v>2.9350996852046158</v>
      </c>
      <c r="P57" s="52">
        <f t="shared" si="8"/>
        <v>0.14563803642318979</v>
      </c>
    </row>
    <row r="58" spans="1:16" ht="20.100000000000001" customHeight="1" x14ac:dyDescent="0.25">
      <c r="A58" s="38" t="s">
        <v>202</v>
      </c>
      <c r="B58" s="19">
        <v>1162.2899999999995</v>
      </c>
      <c r="C58" s="140">
        <v>960.33999999999992</v>
      </c>
      <c r="D58" s="247">
        <f t="shared" si="9"/>
        <v>2.3035993241475152E-3</v>
      </c>
      <c r="E58" s="215">
        <f t="shared" si="10"/>
        <v>1.908836395523606E-3</v>
      </c>
      <c r="F58" s="52">
        <f t="shared" si="15"/>
        <v>-0.17375181753262928</v>
      </c>
      <c r="H58" s="19">
        <v>282.63699999999989</v>
      </c>
      <c r="I58" s="140">
        <v>234.10099999999997</v>
      </c>
      <c r="J58" s="247">
        <f t="shared" si="11"/>
        <v>2.6931118369534057E-3</v>
      </c>
      <c r="K58" s="215">
        <f t="shared" si="12"/>
        <v>2.2456062062880251E-3</v>
      </c>
      <c r="L58" s="52">
        <f t="shared" si="16"/>
        <v>-0.17172557025442506</v>
      </c>
      <c r="N58" s="27">
        <f t="shared" si="13"/>
        <v>2.4317253009145738</v>
      </c>
      <c r="O58" s="152">
        <f t="shared" si="14"/>
        <v>2.4376887352396026</v>
      </c>
      <c r="P58" s="52">
        <f t="shared" si="8"/>
        <v>2.4523470322844109E-3</v>
      </c>
    </row>
    <row r="59" spans="1:16" ht="20.100000000000001" customHeight="1" x14ac:dyDescent="0.25">
      <c r="A59" s="38" t="s">
        <v>207</v>
      </c>
      <c r="B59" s="19">
        <v>151.66000000000003</v>
      </c>
      <c r="C59" s="140">
        <v>237.56</v>
      </c>
      <c r="D59" s="247">
        <f t="shared" si="9"/>
        <v>3.0058236197524918E-4</v>
      </c>
      <c r="E59" s="215">
        <f t="shared" si="10"/>
        <v>4.721902389993001E-4</v>
      </c>
      <c r="F59" s="52">
        <f>(C59-B59)/B59</f>
        <v>0.56639852301200033</v>
      </c>
      <c r="H59" s="19">
        <v>50.774999999999991</v>
      </c>
      <c r="I59" s="140">
        <v>99.423999999999992</v>
      </c>
      <c r="J59" s="247">
        <f t="shared" si="11"/>
        <v>4.8381051851423984E-4</v>
      </c>
      <c r="K59" s="215">
        <f t="shared" si="12"/>
        <v>9.5372147685819642E-4</v>
      </c>
      <c r="L59" s="52">
        <f>(I59-H59)/H59</f>
        <v>0.95812900049236849</v>
      </c>
      <c r="N59" s="27">
        <f t="shared" si="13"/>
        <v>3.3479493604114459</v>
      </c>
      <c r="O59" s="152">
        <f t="shared" si="14"/>
        <v>4.1852163663916482</v>
      </c>
      <c r="P59" s="52">
        <f>(O59-N59)/N59</f>
        <v>0.25008353348489909</v>
      </c>
    </row>
    <row r="60" spans="1:16" ht="20.100000000000001" customHeight="1" x14ac:dyDescent="0.25">
      <c r="A60" s="38" t="s">
        <v>215</v>
      </c>
      <c r="B60" s="19">
        <v>193.39000000000001</v>
      </c>
      <c r="C60" s="140">
        <v>206.45999999999998</v>
      </c>
      <c r="D60" s="247">
        <f t="shared" si="9"/>
        <v>3.8328908731632223E-4</v>
      </c>
      <c r="E60" s="215">
        <f t="shared" si="10"/>
        <v>4.1037378659620935E-4</v>
      </c>
      <c r="F60" s="52">
        <f>(C60-B60)/B60</f>
        <v>6.7583639278142427E-2</v>
      </c>
      <c r="H60" s="19">
        <v>60.526999999999994</v>
      </c>
      <c r="I60" s="140">
        <v>69.125</v>
      </c>
      <c r="J60" s="247">
        <f t="shared" si="11"/>
        <v>5.7673262932764939E-4</v>
      </c>
      <c r="K60" s="215">
        <f t="shared" si="12"/>
        <v>6.6307930769052574E-4</v>
      </c>
      <c r="L60" s="52">
        <f>(I60-H60)/H60</f>
        <v>0.1420523072347879</v>
      </c>
      <c r="N60" s="27">
        <f t="shared" si="13"/>
        <v>3.1297895444438693</v>
      </c>
      <c r="O60" s="152">
        <f t="shared" si="14"/>
        <v>3.3481061706868158</v>
      </c>
      <c r="P60" s="52">
        <f>(O60-N60)/N60</f>
        <v>6.9754411005209987E-2</v>
      </c>
    </row>
    <row r="61" spans="1:16" ht="20.100000000000001" customHeight="1" thickBot="1" x14ac:dyDescent="0.3">
      <c r="A61" s="8" t="s">
        <v>17</v>
      </c>
      <c r="B61" s="19">
        <f>B62-SUM(B39:B60)</f>
        <v>775.29999999998836</v>
      </c>
      <c r="C61" s="140">
        <f>C62-SUM(C39:C60)</f>
        <v>389.64000000001397</v>
      </c>
      <c r="D61" s="247">
        <f t="shared" si="9"/>
        <v>1.5366049402572013E-3</v>
      </c>
      <c r="E61" s="215">
        <f t="shared" si="10"/>
        <v>7.7447467891772134E-4</v>
      </c>
      <c r="F61" s="52">
        <f t="shared" si="15"/>
        <v>-0.49743325164449914</v>
      </c>
      <c r="H61" s="19">
        <f>H62-SUM(H39:H60)</f>
        <v>251.48000000001048</v>
      </c>
      <c r="I61" s="140">
        <f>I62-SUM(I39:I60)</f>
        <v>153.80999999999767</v>
      </c>
      <c r="J61" s="247">
        <f t="shared" si="11"/>
        <v>2.3962317911563982E-3</v>
      </c>
      <c r="K61" s="215">
        <f t="shared" si="12"/>
        <v>1.4754174078246396E-3</v>
      </c>
      <c r="L61" s="52">
        <f t="shared" si="16"/>
        <v>-0.3883807857484044</v>
      </c>
      <c r="N61" s="27">
        <f t="shared" si="13"/>
        <v>3.2436476202762061</v>
      </c>
      <c r="O61" s="152">
        <f t="shared" si="14"/>
        <v>3.9474899907605012</v>
      </c>
      <c r="P61" s="52">
        <f t="shared" si="8"/>
        <v>0.21699100916034797</v>
      </c>
    </row>
    <row r="62" spans="1:16" ht="26.25" customHeight="1" thickBot="1" x14ac:dyDescent="0.3">
      <c r="A62" s="12" t="s">
        <v>18</v>
      </c>
      <c r="B62" s="17">
        <v>504553.8899999999</v>
      </c>
      <c r="C62" s="145">
        <v>503102.31000000006</v>
      </c>
      <c r="D62" s="253">
        <f>SUM(D39:D61)</f>
        <v>1</v>
      </c>
      <c r="E62" s="254">
        <f>SUM(E39:E61)</f>
        <v>0.99999999999999989</v>
      </c>
      <c r="F62" s="57">
        <f t="shared" si="15"/>
        <v>-2.8769573057891634E-3</v>
      </c>
      <c r="G62" s="1"/>
      <c r="H62" s="17">
        <v>104948.11099999999</v>
      </c>
      <c r="I62" s="145">
        <v>104248.465</v>
      </c>
      <c r="J62" s="253">
        <f>SUM(J39:J61)</f>
        <v>1.0000000000000002</v>
      </c>
      <c r="K62" s="254">
        <f>SUM(K39:K61)</f>
        <v>1.0000000000000002</v>
      </c>
      <c r="L62" s="57">
        <f t="shared" si="16"/>
        <v>-6.6665897397619042E-3</v>
      </c>
      <c r="M62" s="1"/>
      <c r="N62" s="29">
        <f t="shared" si="13"/>
        <v>2.080017874800252</v>
      </c>
      <c r="O62" s="146">
        <f t="shared" si="14"/>
        <v>2.072112628542691</v>
      </c>
      <c r="P62" s="57">
        <f t="shared" si="8"/>
        <v>-3.8005665015355774E-3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B5</f>
        <v>jan-jun</v>
      </c>
      <c r="C66" s="348"/>
      <c r="D66" s="354" t="str">
        <f>B5</f>
        <v>jan-jun</v>
      </c>
      <c r="E66" s="348"/>
      <c r="F66" s="131" t="str">
        <f>F37</f>
        <v>2023/2022</v>
      </c>
      <c r="H66" s="343" t="str">
        <f>B5</f>
        <v>jan-jun</v>
      </c>
      <c r="I66" s="348"/>
      <c r="J66" s="354" t="str">
        <f>B5</f>
        <v>jan-jun</v>
      </c>
      <c r="K66" s="344"/>
      <c r="L66" s="131" t="str">
        <f>F66</f>
        <v>2023/2022</v>
      </c>
      <c r="N66" s="343" t="str">
        <f>B5</f>
        <v>jan-jun</v>
      </c>
      <c r="O66" s="344"/>
      <c r="P66" s="131" t="str">
        <f>P37</f>
        <v>2023/2022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 t="s">
        <v>23</v>
      </c>
    </row>
    <row r="68" spans="1:16" ht="20.100000000000001" customHeight="1" x14ac:dyDescent="0.25">
      <c r="A68" s="38" t="s">
        <v>152</v>
      </c>
      <c r="B68" s="39">
        <v>114802.41000000002</v>
      </c>
      <c r="C68" s="147">
        <v>105706.60999999997</v>
      </c>
      <c r="D68" s="247">
        <f>B68/$B$96</f>
        <v>0.154001633000108</v>
      </c>
      <c r="E68" s="246">
        <f>C68/$C$96</f>
        <v>0.13545940381752244</v>
      </c>
      <c r="F68" s="61">
        <f t="shared" ref="F68:F80" si="29">(C68-B68)/B68</f>
        <v>-7.9230044038274508E-2</v>
      </c>
      <c r="H68" s="19">
        <v>33832.437000000005</v>
      </c>
      <c r="I68" s="147">
        <v>32812.208999999995</v>
      </c>
      <c r="J68" s="245">
        <f>H68/$H$96</f>
        <v>0.19485598254335951</v>
      </c>
      <c r="K68" s="246">
        <f>I68/$I$96</f>
        <v>0.17557353231625863</v>
      </c>
      <c r="L68" s="61">
        <f t="shared" ref="L68:L80" si="30">(I68-H68)/H68</f>
        <v>-3.0155321060673517E-2</v>
      </c>
      <c r="N68" s="41">
        <f t="shared" ref="N68:N96" si="31">(H68/B68)*10</f>
        <v>2.9470145269598436</v>
      </c>
      <c r="O68" s="149">
        <f t="shared" ref="O68:O96" si="32">(I68/C68)*10</f>
        <v>3.1040829897014008</v>
      </c>
      <c r="P68" s="61">
        <f t="shared" si="8"/>
        <v>5.3297485066553088E-2</v>
      </c>
    </row>
    <row r="69" spans="1:16" ht="20.100000000000001" customHeight="1" x14ac:dyDescent="0.25">
      <c r="A69" s="38" t="s">
        <v>153</v>
      </c>
      <c r="B69" s="19">
        <v>95183.85</v>
      </c>
      <c r="C69" s="140">
        <v>108821.91999999995</v>
      </c>
      <c r="D69" s="247">
        <f t="shared" ref="D69:D95" si="33">B69/$B$96</f>
        <v>0.12768432592344819</v>
      </c>
      <c r="E69" s="215">
        <f t="shared" ref="E69:E95" si="34">C69/$C$96</f>
        <v>0.13945156698789338</v>
      </c>
      <c r="F69" s="52">
        <f t="shared" si="29"/>
        <v>0.14328134447177696</v>
      </c>
      <c r="H69" s="19">
        <v>26687.904999999999</v>
      </c>
      <c r="I69" s="140">
        <v>32744.783000000018</v>
      </c>
      <c r="J69" s="214">
        <f t="shared" ref="J69:J96" si="35">H69/$H$96</f>
        <v>0.1537074598202558</v>
      </c>
      <c r="K69" s="215">
        <f t="shared" ref="K69:K96" si="36">I69/$I$96</f>
        <v>0.17521274523880365</v>
      </c>
      <c r="L69" s="52">
        <f t="shared" si="30"/>
        <v>0.22695217177968893</v>
      </c>
      <c r="N69" s="40">
        <f t="shared" si="31"/>
        <v>2.8038270147719384</v>
      </c>
      <c r="O69" s="143">
        <f t="shared" si="32"/>
        <v>3.0090245604929624</v>
      </c>
      <c r="P69" s="52">
        <f t="shared" si="8"/>
        <v>7.3184809419390887E-2</v>
      </c>
    </row>
    <row r="70" spans="1:16" ht="20.100000000000001" customHeight="1" x14ac:dyDescent="0.25">
      <c r="A70" s="38" t="s">
        <v>186</v>
      </c>
      <c r="B70" s="19">
        <v>82289.319999999992</v>
      </c>
      <c r="C70" s="140">
        <v>78019.549999999945</v>
      </c>
      <c r="D70" s="247">
        <f t="shared" si="33"/>
        <v>0.11038696538224628</v>
      </c>
      <c r="E70" s="215">
        <f t="shared" si="34"/>
        <v>9.9979383778473069E-2</v>
      </c>
      <c r="F70" s="52">
        <f t="shared" si="29"/>
        <v>-5.1887292299900502E-2</v>
      </c>
      <c r="H70" s="19">
        <v>20817.106000000007</v>
      </c>
      <c r="I70" s="140">
        <v>21247.793000000009</v>
      </c>
      <c r="J70" s="214">
        <f t="shared" si="35"/>
        <v>0.11989492933480568</v>
      </c>
      <c r="K70" s="215">
        <f t="shared" si="36"/>
        <v>0.11369396284580158</v>
      </c>
      <c r="L70" s="52">
        <f t="shared" si="30"/>
        <v>2.0689090981234452E-2</v>
      </c>
      <c r="N70" s="40">
        <f t="shared" si="31"/>
        <v>2.5297457798897849</v>
      </c>
      <c r="O70" s="143">
        <f t="shared" si="32"/>
        <v>2.723393431518129</v>
      </c>
      <c r="P70" s="52">
        <f t="shared" si="8"/>
        <v>7.6548265508631794E-2</v>
      </c>
    </row>
    <row r="71" spans="1:16" ht="20.100000000000001" customHeight="1" x14ac:dyDescent="0.25">
      <c r="A71" s="38" t="s">
        <v>155</v>
      </c>
      <c r="B71" s="19">
        <v>137191.21999999997</v>
      </c>
      <c r="C71" s="140">
        <v>160392.58999999991</v>
      </c>
      <c r="D71" s="247">
        <f t="shared" si="33"/>
        <v>0.18403509049398065</v>
      </c>
      <c r="E71" s="215">
        <f t="shared" si="34"/>
        <v>0.20553761603128043</v>
      </c>
      <c r="F71" s="52">
        <f t="shared" si="29"/>
        <v>0.16911701783831315</v>
      </c>
      <c r="H71" s="19">
        <v>16978.382000000012</v>
      </c>
      <c r="I71" s="140">
        <v>20907.404999999999</v>
      </c>
      <c r="J71" s="214">
        <f t="shared" si="35"/>
        <v>9.7786018388403145E-2</v>
      </c>
      <c r="K71" s="215">
        <f t="shared" si="36"/>
        <v>0.11187259435707629</v>
      </c>
      <c r="L71" s="52">
        <f t="shared" si="30"/>
        <v>0.23141327601181216</v>
      </c>
      <c r="N71" s="40">
        <f t="shared" si="31"/>
        <v>1.2375705967189456</v>
      </c>
      <c r="O71" s="143">
        <f t="shared" si="32"/>
        <v>1.3035143955216391</v>
      </c>
      <c r="P71" s="52">
        <f t="shared" si="8"/>
        <v>5.3284878436449599E-2</v>
      </c>
    </row>
    <row r="72" spans="1:16" ht="20.100000000000001" customHeight="1" x14ac:dyDescent="0.25">
      <c r="A72" s="38" t="s">
        <v>154</v>
      </c>
      <c r="B72" s="19">
        <v>59383.839999999982</v>
      </c>
      <c r="C72" s="140">
        <v>54658.619999999988</v>
      </c>
      <c r="D72" s="247">
        <f t="shared" si="33"/>
        <v>7.9660421186429187E-2</v>
      </c>
      <c r="E72" s="215">
        <f t="shared" si="34"/>
        <v>7.0043151309918172E-2</v>
      </c>
      <c r="F72" s="52">
        <f t="shared" si="29"/>
        <v>-7.9570805794977134E-2</v>
      </c>
      <c r="H72" s="19">
        <v>20809.594000000001</v>
      </c>
      <c r="I72" s="140">
        <v>19179.217999999997</v>
      </c>
      <c r="J72" s="214">
        <f t="shared" si="35"/>
        <v>0.11985166440118984</v>
      </c>
      <c r="K72" s="215">
        <f t="shared" si="36"/>
        <v>0.1026253078944965</v>
      </c>
      <c r="L72" s="52">
        <f t="shared" si="30"/>
        <v>-7.8347323835342667E-2</v>
      </c>
      <c r="N72" s="40">
        <f t="shared" si="31"/>
        <v>3.5042519985235057</v>
      </c>
      <c r="O72" s="143">
        <f t="shared" si="32"/>
        <v>3.5089100310252985</v>
      </c>
      <c r="P72" s="52">
        <f t="shared" ref="P72:P80" si="37">(O72-N72)/N72</f>
        <v>1.3292515788691842E-3</v>
      </c>
    </row>
    <row r="73" spans="1:16" ht="20.100000000000001" customHeight="1" x14ac:dyDescent="0.25">
      <c r="A73" s="38" t="s">
        <v>156</v>
      </c>
      <c r="B73" s="19">
        <v>44323.479999999996</v>
      </c>
      <c r="C73" s="140">
        <v>45632.589999999982</v>
      </c>
      <c r="D73" s="247">
        <f t="shared" si="33"/>
        <v>5.9457709121678068E-2</v>
      </c>
      <c r="E73" s="215">
        <f t="shared" si="34"/>
        <v>5.847660270298552E-2</v>
      </c>
      <c r="F73" s="52">
        <f t="shared" si="29"/>
        <v>2.9535361393103296E-2</v>
      </c>
      <c r="H73" s="19">
        <v>14496.773000000001</v>
      </c>
      <c r="I73" s="140">
        <v>15056.213000000003</v>
      </c>
      <c r="J73" s="214">
        <f t="shared" si="35"/>
        <v>8.3493333531458144E-2</v>
      </c>
      <c r="K73" s="215">
        <f t="shared" si="36"/>
        <v>8.0563685904718407E-2</v>
      </c>
      <c r="L73" s="52">
        <f t="shared" si="30"/>
        <v>3.8590657382853569E-2</v>
      </c>
      <c r="N73" s="40">
        <f t="shared" si="31"/>
        <v>3.2706757231156041</v>
      </c>
      <c r="O73" s="143">
        <f t="shared" si="32"/>
        <v>3.2994430077275934</v>
      </c>
      <c r="P73" s="52">
        <f t="shared" si="37"/>
        <v>8.7955172103047711E-3</v>
      </c>
    </row>
    <row r="74" spans="1:16" ht="20.100000000000001" customHeight="1" x14ac:dyDescent="0.25">
      <c r="A74" s="38" t="s">
        <v>158</v>
      </c>
      <c r="B74" s="19">
        <v>9023.380000000001</v>
      </c>
      <c r="C74" s="140">
        <v>26852.100000000006</v>
      </c>
      <c r="D74" s="247">
        <f t="shared" si="33"/>
        <v>1.2104408393347444E-2</v>
      </c>
      <c r="E74" s="215">
        <f t="shared" si="34"/>
        <v>3.4410047368357538E-2</v>
      </c>
      <c r="F74" s="52">
        <f t="shared" si="29"/>
        <v>1.9758361057608127</v>
      </c>
      <c r="H74" s="19">
        <v>1696.3810000000003</v>
      </c>
      <c r="I74" s="140">
        <v>5531.6869999999981</v>
      </c>
      <c r="J74" s="214">
        <f t="shared" si="35"/>
        <v>9.7702091789275101E-3</v>
      </c>
      <c r="K74" s="215">
        <f t="shared" si="36"/>
        <v>2.9599281970254656E-2</v>
      </c>
      <c r="L74" s="52">
        <f t="shared" si="30"/>
        <v>2.2608753575994998</v>
      </c>
      <c r="N74" s="40">
        <f t="shared" si="31"/>
        <v>1.8799839971274623</v>
      </c>
      <c r="O74" s="143">
        <f t="shared" si="32"/>
        <v>2.0600575001582735</v>
      </c>
      <c r="P74" s="52">
        <f t="shared" si="37"/>
        <v>9.578459354226207E-2</v>
      </c>
    </row>
    <row r="75" spans="1:16" ht="20.100000000000001" customHeight="1" x14ac:dyDescent="0.25">
      <c r="A75" s="38" t="s">
        <v>157</v>
      </c>
      <c r="B75" s="19">
        <v>20248.460000000003</v>
      </c>
      <c r="C75" s="140">
        <v>19977.469999999994</v>
      </c>
      <c r="D75" s="247">
        <f t="shared" si="33"/>
        <v>2.7162286103030127E-2</v>
      </c>
      <c r="E75" s="215">
        <f t="shared" si="34"/>
        <v>2.560044424830614E-2</v>
      </c>
      <c r="F75" s="52">
        <f t="shared" si="29"/>
        <v>-1.3383240009364111E-2</v>
      </c>
      <c r="H75" s="19">
        <v>5213.4519999999975</v>
      </c>
      <c r="I75" s="140">
        <v>5414.3870000000015</v>
      </c>
      <c r="J75" s="214">
        <f t="shared" si="35"/>
        <v>3.0026578100260468E-2</v>
      </c>
      <c r="K75" s="215">
        <f t="shared" si="36"/>
        <v>2.8971626107746389E-2</v>
      </c>
      <c r="L75" s="52">
        <f t="shared" si="30"/>
        <v>3.8541641891016575E-2</v>
      </c>
      <c r="N75" s="40">
        <f t="shared" si="31"/>
        <v>2.5747400049188913</v>
      </c>
      <c r="O75" s="143">
        <f t="shared" si="32"/>
        <v>2.7102465927867758</v>
      </c>
      <c r="P75" s="52">
        <f t="shared" si="37"/>
        <v>5.2629231537556033E-2</v>
      </c>
    </row>
    <row r="76" spans="1:16" ht="20.100000000000001" customHeight="1" x14ac:dyDescent="0.25">
      <c r="A76" s="38" t="s">
        <v>162</v>
      </c>
      <c r="B76" s="19">
        <v>48895.05</v>
      </c>
      <c r="C76" s="140">
        <v>52675.539999999994</v>
      </c>
      <c r="D76" s="247">
        <f t="shared" si="33"/>
        <v>6.5590239313111379E-2</v>
      </c>
      <c r="E76" s="215">
        <f t="shared" si="34"/>
        <v>6.7501902143735928E-2</v>
      </c>
      <c r="F76" s="52">
        <f t="shared" si="29"/>
        <v>7.7318460662173169E-2</v>
      </c>
      <c r="H76" s="19">
        <v>3368.5670000000005</v>
      </c>
      <c r="I76" s="140">
        <v>4010.168000000001</v>
      </c>
      <c r="J76" s="214">
        <f t="shared" si="35"/>
        <v>1.9401068641556531E-2</v>
      </c>
      <c r="K76" s="215">
        <f t="shared" si="36"/>
        <v>2.1457847014860431E-2</v>
      </c>
      <c r="L76" s="52">
        <f t="shared" si="30"/>
        <v>0.19046704429509653</v>
      </c>
      <c r="N76" s="40">
        <f t="shared" si="31"/>
        <v>0.68893824630509637</v>
      </c>
      <c r="O76" s="143">
        <f t="shared" si="32"/>
        <v>0.76129603986973871</v>
      </c>
      <c r="P76" s="52">
        <f t="shared" si="37"/>
        <v>0.10502798175701611</v>
      </c>
    </row>
    <row r="77" spans="1:16" ht="20.100000000000001" customHeight="1" x14ac:dyDescent="0.25">
      <c r="A77" s="38" t="s">
        <v>161</v>
      </c>
      <c r="B77" s="19">
        <v>13345.310000000001</v>
      </c>
      <c r="C77" s="140">
        <v>9253.7899999999972</v>
      </c>
      <c r="D77" s="247">
        <f t="shared" si="33"/>
        <v>1.7902059137022221E-2</v>
      </c>
      <c r="E77" s="215">
        <f t="shared" si="34"/>
        <v>1.185841525381006E-2</v>
      </c>
      <c r="F77" s="52">
        <f t="shared" si="29"/>
        <v>-0.30658860678395661</v>
      </c>
      <c r="H77" s="19">
        <v>3482.8690000000001</v>
      </c>
      <c r="I77" s="140">
        <v>3278.2100000000009</v>
      </c>
      <c r="J77" s="214">
        <f t="shared" si="35"/>
        <v>2.0059384461864449E-2</v>
      </c>
      <c r="K77" s="215">
        <f t="shared" si="36"/>
        <v>1.7541242327649517E-2</v>
      </c>
      <c r="L77" s="52">
        <f t="shared" si="30"/>
        <v>-5.8761612911653924E-2</v>
      </c>
      <c r="N77" s="40">
        <f t="shared" si="31"/>
        <v>2.6098074904217281</v>
      </c>
      <c r="O77" s="143">
        <f t="shared" si="32"/>
        <v>3.5425593189385127</v>
      </c>
      <c r="P77" s="52">
        <f t="shared" si="37"/>
        <v>0.35740254096904978</v>
      </c>
    </row>
    <row r="78" spans="1:16" ht="20.100000000000001" customHeight="1" x14ac:dyDescent="0.25">
      <c r="A78" s="38" t="s">
        <v>160</v>
      </c>
      <c r="B78" s="19">
        <v>7139.1900000000014</v>
      </c>
      <c r="C78" s="140">
        <v>7752.6300000000019</v>
      </c>
      <c r="D78" s="247">
        <f t="shared" si="33"/>
        <v>9.5768627008617768E-3</v>
      </c>
      <c r="E78" s="215">
        <f t="shared" si="34"/>
        <v>9.9347300780702336E-3</v>
      </c>
      <c r="F78" s="52">
        <f t="shared" si="29"/>
        <v>8.5925714261702008E-2</v>
      </c>
      <c r="H78" s="19">
        <v>2792.4910000000004</v>
      </c>
      <c r="I78" s="140">
        <v>3052.032999999999</v>
      </c>
      <c r="J78" s="214">
        <f t="shared" si="35"/>
        <v>1.6083191924616262E-2</v>
      </c>
      <c r="K78" s="215">
        <f t="shared" si="36"/>
        <v>1.6331000895300516E-2</v>
      </c>
      <c r="L78" s="52">
        <f t="shared" si="30"/>
        <v>9.2942824166666438E-2</v>
      </c>
      <c r="N78" s="40">
        <f t="shared" si="31"/>
        <v>3.9114955618214391</v>
      </c>
      <c r="O78" s="143">
        <f t="shared" si="32"/>
        <v>3.9367711344408263</v>
      </c>
      <c r="P78" s="52">
        <f t="shared" si="37"/>
        <v>6.4618691801908313E-3</v>
      </c>
    </row>
    <row r="79" spans="1:16" ht="20.100000000000001" customHeight="1" x14ac:dyDescent="0.25">
      <c r="A79" s="38" t="s">
        <v>159</v>
      </c>
      <c r="B79" s="19">
        <v>889.1099999999999</v>
      </c>
      <c r="C79" s="140">
        <v>1174.3</v>
      </c>
      <c r="D79" s="247">
        <f t="shared" si="33"/>
        <v>1.1926961456360193E-3</v>
      </c>
      <c r="E79" s="215">
        <f t="shared" si="34"/>
        <v>1.5048252697056187E-3</v>
      </c>
      <c r="F79" s="52">
        <f t="shared" si="29"/>
        <v>0.32075896120839953</v>
      </c>
      <c r="H79" s="19">
        <v>1575.1219999999998</v>
      </c>
      <c r="I79" s="140">
        <v>2236.3559999999998</v>
      </c>
      <c r="J79" s="214">
        <f t="shared" si="35"/>
        <v>9.0718249157062322E-3</v>
      </c>
      <c r="K79" s="215">
        <f t="shared" si="36"/>
        <v>1.1966427570806308E-2</v>
      </c>
      <c r="L79" s="52">
        <f t="shared" si="30"/>
        <v>0.4197985933787986</v>
      </c>
      <c r="N79" s="40">
        <f t="shared" si="31"/>
        <v>17.715715715715717</v>
      </c>
      <c r="O79" s="143">
        <f t="shared" si="32"/>
        <v>19.044162479775185</v>
      </c>
      <c r="P79" s="52">
        <f t="shared" si="37"/>
        <v>7.4986909102464014E-2</v>
      </c>
    </row>
    <row r="80" spans="1:16" ht="20.100000000000001" customHeight="1" x14ac:dyDescent="0.25">
      <c r="A80" s="38" t="s">
        <v>164</v>
      </c>
      <c r="B80" s="19">
        <v>5995.0099999999993</v>
      </c>
      <c r="C80" s="140">
        <v>5646.9699999999993</v>
      </c>
      <c r="D80" s="247">
        <f t="shared" si="33"/>
        <v>8.0420030368001608E-3</v>
      </c>
      <c r="E80" s="215">
        <f t="shared" si="34"/>
        <v>7.2363988361317695E-3</v>
      </c>
      <c r="F80" s="52">
        <f t="shared" si="29"/>
        <v>-5.8054949032612123E-2</v>
      </c>
      <c r="H80" s="19">
        <v>2016.1270000000002</v>
      </c>
      <c r="I80" s="140">
        <v>1856.8090000000004</v>
      </c>
      <c r="J80" s="214">
        <f t="shared" si="35"/>
        <v>1.161176794675464E-2</v>
      </c>
      <c r="K80" s="215">
        <f t="shared" si="36"/>
        <v>9.9355247605127719E-3</v>
      </c>
      <c r="L80" s="52">
        <f t="shared" si="30"/>
        <v>-7.9021807653981993E-2</v>
      </c>
      <c r="N80" s="40">
        <f t="shared" si="31"/>
        <v>3.3630085687930467</v>
      </c>
      <c r="O80" s="143">
        <f t="shared" si="32"/>
        <v>3.2881509907082922</v>
      </c>
      <c r="P80" s="52">
        <f t="shared" si="37"/>
        <v>-2.2259110125199641E-2</v>
      </c>
    </row>
    <row r="81" spans="1:16" ht="20.100000000000001" customHeight="1" x14ac:dyDescent="0.25">
      <c r="A81" s="38" t="s">
        <v>167</v>
      </c>
      <c r="B81" s="19">
        <v>7426.1299999999983</v>
      </c>
      <c r="C81" s="140">
        <v>5841.1300000000019</v>
      </c>
      <c r="D81" s="247">
        <f t="shared" si="33"/>
        <v>9.9617782141602391E-3</v>
      </c>
      <c r="E81" s="215">
        <f t="shared" si="34"/>
        <v>7.4852082326795398E-3</v>
      </c>
      <c r="F81" s="52">
        <f t="shared" ref="F81:F83" si="38">(C81-B81)/B81</f>
        <v>-0.21343553102356097</v>
      </c>
      <c r="H81" s="19">
        <v>1720.668999999999</v>
      </c>
      <c r="I81" s="140">
        <v>1458.2270000000005</v>
      </c>
      <c r="J81" s="214">
        <f t="shared" si="35"/>
        <v>9.9100945233977552E-3</v>
      </c>
      <c r="K81" s="215">
        <f t="shared" si="36"/>
        <v>7.8027683326331674E-3</v>
      </c>
      <c r="L81" s="52">
        <f t="shared" ref="L81:L87" si="39">(I81-H81)/H81</f>
        <v>-0.15252323369573031</v>
      </c>
      <c r="N81" s="40">
        <f t="shared" si="31"/>
        <v>2.31704669861691</v>
      </c>
      <c r="O81" s="143">
        <f t="shared" si="32"/>
        <v>2.4964809891236799</v>
      </c>
      <c r="P81" s="52">
        <f t="shared" ref="P81:P83" si="40">(O81-N81)/N81</f>
        <v>7.7440946966618171E-2</v>
      </c>
    </row>
    <row r="82" spans="1:16" ht="20.100000000000001" customHeight="1" x14ac:dyDescent="0.25">
      <c r="A82" s="38" t="s">
        <v>165</v>
      </c>
      <c r="B82" s="19">
        <v>2934.9200000000005</v>
      </c>
      <c r="C82" s="140">
        <v>6753.65</v>
      </c>
      <c r="D82" s="247">
        <f t="shared" si="33"/>
        <v>3.9370469028017531E-3</v>
      </c>
      <c r="E82" s="215">
        <f t="shared" si="34"/>
        <v>8.6545713895489675E-3</v>
      </c>
      <c r="F82" s="52">
        <f t="shared" si="38"/>
        <v>1.3011359764491019</v>
      </c>
      <c r="H82" s="19">
        <v>596.63799999999992</v>
      </c>
      <c r="I82" s="140">
        <v>1410.6990000000001</v>
      </c>
      <c r="J82" s="214">
        <f t="shared" si="35"/>
        <v>3.4363023778838306E-3</v>
      </c>
      <c r="K82" s="215">
        <f t="shared" si="36"/>
        <v>7.548452664830149E-3</v>
      </c>
      <c r="L82" s="52">
        <f t="shared" si="39"/>
        <v>1.3644135975247977</v>
      </c>
      <c r="N82" s="40">
        <f t="shared" si="31"/>
        <v>2.0328935712046659</v>
      </c>
      <c r="O82" s="143">
        <f t="shared" si="32"/>
        <v>2.0887949479170524</v>
      </c>
      <c r="P82" s="52">
        <f t="shared" si="40"/>
        <v>2.7498427612843587E-2</v>
      </c>
    </row>
    <row r="83" spans="1:16" ht="20.100000000000001" customHeight="1" x14ac:dyDescent="0.25">
      <c r="A83" s="38" t="s">
        <v>170</v>
      </c>
      <c r="B83" s="19">
        <v>16869.730000000003</v>
      </c>
      <c r="C83" s="140">
        <v>10685.489999999998</v>
      </c>
      <c r="D83" s="247">
        <f t="shared" si="33"/>
        <v>2.2629890507271686E-2</v>
      </c>
      <c r="E83" s="215">
        <f t="shared" si="34"/>
        <v>1.3693089816219611E-2</v>
      </c>
      <c r="F83" s="52">
        <f t="shared" si="38"/>
        <v>-0.36658796554538836</v>
      </c>
      <c r="H83" s="19">
        <v>1914.3609999999994</v>
      </c>
      <c r="I83" s="140">
        <v>1210.0260000000001</v>
      </c>
      <c r="J83" s="214">
        <f t="shared" si="35"/>
        <v>1.1025652500223027E-2</v>
      </c>
      <c r="K83" s="215">
        <f t="shared" si="36"/>
        <v>6.4746795625528659E-3</v>
      </c>
      <c r="L83" s="52">
        <f t="shared" si="39"/>
        <v>-0.36792172427248548</v>
      </c>
      <c r="N83" s="40">
        <f t="shared" si="31"/>
        <v>1.1347905390305588</v>
      </c>
      <c r="O83" s="143">
        <f t="shared" si="32"/>
        <v>1.1324010410378937</v>
      </c>
      <c r="P83" s="52">
        <f t="shared" si="40"/>
        <v>-2.105673170932854E-3</v>
      </c>
    </row>
    <row r="84" spans="1:16" ht="20.100000000000001" customHeight="1" x14ac:dyDescent="0.25">
      <c r="A84" s="38" t="s">
        <v>168</v>
      </c>
      <c r="B84" s="19">
        <v>22616.409999999993</v>
      </c>
      <c r="C84" s="140">
        <v>23005.040000000015</v>
      </c>
      <c r="D84" s="247">
        <f t="shared" si="33"/>
        <v>3.0338771395129867E-2</v>
      </c>
      <c r="E84" s="215">
        <f t="shared" si="34"/>
        <v>2.9480171610822253E-2</v>
      </c>
      <c r="F84" s="52">
        <f t="shared" ref="F84:F87" si="41">(C84-B84)/B84</f>
        <v>1.718354062382239E-2</v>
      </c>
      <c r="H84" s="19">
        <v>1165.1629999999996</v>
      </c>
      <c r="I84" s="140">
        <v>1177.0690000000004</v>
      </c>
      <c r="J84" s="214">
        <f t="shared" si="35"/>
        <v>6.7106895429427165E-3</v>
      </c>
      <c r="K84" s="215">
        <f t="shared" si="36"/>
        <v>6.2983312738854715E-3</v>
      </c>
      <c r="L84" s="52">
        <f t="shared" ref="L84:L85" si="42">(I84-H84)/H84</f>
        <v>1.021831280258716E-2</v>
      </c>
      <c r="N84" s="40">
        <f t="shared" si="31"/>
        <v>0.51518477070410373</v>
      </c>
      <c r="O84" s="143">
        <f t="shared" si="32"/>
        <v>0.5116570108115438</v>
      </c>
      <c r="P84" s="52">
        <f t="shared" ref="P84:P86" si="43">(O84-N84)/N84</f>
        <v>-6.8475624536387981E-3</v>
      </c>
    </row>
    <row r="85" spans="1:16" ht="20.100000000000001" customHeight="1" x14ac:dyDescent="0.25">
      <c r="A85" s="38" t="s">
        <v>169</v>
      </c>
      <c r="B85" s="19">
        <v>2356.8700000000003</v>
      </c>
      <c r="C85" s="140">
        <v>3344.7699999999986</v>
      </c>
      <c r="D85" s="247">
        <f t="shared" si="33"/>
        <v>3.1616220318803809E-3</v>
      </c>
      <c r="E85" s="215">
        <f t="shared" si="34"/>
        <v>4.2862083090805247E-3</v>
      </c>
      <c r="F85" s="52">
        <f t="shared" si="41"/>
        <v>0.41915761157806675</v>
      </c>
      <c r="H85" s="19">
        <v>880.92299999999977</v>
      </c>
      <c r="I85" s="140">
        <v>1143.4190000000003</v>
      </c>
      <c r="J85" s="214">
        <f t="shared" si="35"/>
        <v>5.0736255478741835E-3</v>
      </c>
      <c r="K85" s="215">
        <f t="shared" si="36"/>
        <v>6.1182748393295988E-3</v>
      </c>
      <c r="L85" s="52">
        <f t="shared" si="42"/>
        <v>0.29797837041375991</v>
      </c>
      <c r="N85" s="40">
        <f t="shared" si="31"/>
        <v>3.7376817558881044</v>
      </c>
      <c r="O85" s="143">
        <f t="shared" si="32"/>
        <v>3.4185280303279471</v>
      </c>
      <c r="P85" s="52">
        <f t="shared" si="43"/>
        <v>-8.5388148698690838E-2</v>
      </c>
    </row>
    <row r="86" spans="1:16" ht="20.100000000000001" customHeight="1" x14ac:dyDescent="0.25">
      <c r="A86" s="38" t="s">
        <v>166</v>
      </c>
      <c r="B86" s="19">
        <v>7277.87</v>
      </c>
      <c r="C86" s="140">
        <v>4015.7500000000009</v>
      </c>
      <c r="D86" s="247">
        <f t="shared" si="33"/>
        <v>9.7628949145100331E-3</v>
      </c>
      <c r="E86" s="215">
        <f t="shared" si="34"/>
        <v>5.1460462205742486E-3</v>
      </c>
      <c r="F86" s="52">
        <f t="shared" si="41"/>
        <v>-0.44822454921563576</v>
      </c>
      <c r="H86" s="19">
        <v>1770.0439999999999</v>
      </c>
      <c r="I86" s="140">
        <v>1049.9300000000003</v>
      </c>
      <c r="J86" s="214">
        <f t="shared" si="35"/>
        <v>1.0194467007061244E-2</v>
      </c>
      <c r="K86" s="215">
        <f t="shared" si="36"/>
        <v>5.6180283011366136E-3</v>
      </c>
      <c r="L86" s="52">
        <f t="shared" si="39"/>
        <v>-0.40683395441017267</v>
      </c>
      <c r="N86" s="40">
        <f t="shared" si="31"/>
        <v>2.4320907078582059</v>
      </c>
      <c r="O86" s="143">
        <f t="shared" si="32"/>
        <v>2.6145302869949578</v>
      </c>
      <c r="P86" s="52">
        <f t="shared" si="43"/>
        <v>7.5013476490527489E-2</v>
      </c>
    </row>
    <row r="87" spans="1:16" ht="20.100000000000001" customHeight="1" x14ac:dyDescent="0.25">
      <c r="A87" s="38" t="s">
        <v>172</v>
      </c>
      <c r="B87" s="19">
        <v>6807.4900000000025</v>
      </c>
      <c r="C87" s="140">
        <v>4498.7900000000009</v>
      </c>
      <c r="D87" s="247">
        <f t="shared" si="33"/>
        <v>9.1319039089153738E-3</v>
      </c>
      <c r="E87" s="215">
        <f t="shared" si="34"/>
        <v>5.765045452694322E-3</v>
      </c>
      <c r="F87" s="52">
        <f t="shared" si="41"/>
        <v>-0.33914115187829885</v>
      </c>
      <c r="H87" s="19">
        <v>1471.3489999999997</v>
      </c>
      <c r="I87" s="140">
        <v>931.86299999999983</v>
      </c>
      <c r="J87" s="214">
        <f t="shared" si="35"/>
        <v>8.4741502676614552E-3</v>
      </c>
      <c r="K87" s="215">
        <f t="shared" si="36"/>
        <v>4.9862683291096227E-3</v>
      </c>
      <c r="L87" s="52">
        <f t="shared" si="39"/>
        <v>-0.36666079903544296</v>
      </c>
      <c r="N87" s="40">
        <f t="shared" ref="N87" si="44">(H87/B87)*10</f>
        <v>2.1613678462987078</v>
      </c>
      <c r="O87" s="143">
        <f t="shared" ref="O87" si="45">(I87/C87)*10</f>
        <v>2.0713636333325174</v>
      </c>
      <c r="P87" s="52">
        <f t="shared" ref="P87" si="46">(O87-N87)/N87</f>
        <v>-4.1642246654275232E-2</v>
      </c>
    </row>
    <row r="88" spans="1:16" ht="20.100000000000001" customHeight="1" x14ac:dyDescent="0.25">
      <c r="A88" s="38" t="s">
        <v>209</v>
      </c>
      <c r="B88" s="19">
        <v>4559.1099999999997</v>
      </c>
      <c r="C88" s="140">
        <v>3775.0599999999986</v>
      </c>
      <c r="D88" s="247">
        <f t="shared" si="33"/>
        <v>6.1158157309338908E-3</v>
      </c>
      <c r="E88" s="215">
        <f t="shared" si="34"/>
        <v>4.8376102211146136E-3</v>
      </c>
      <c r="F88" s="52">
        <f t="shared" ref="F88:F94" si="47">(C88-B88)/B88</f>
        <v>-0.17197435464377941</v>
      </c>
      <c r="H88" s="19">
        <v>1062.1030000000001</v>
      </c>
      <c r="I88" s="140">
        <v>903.54899999999998</v>
      </c>
      <c r="J88" s="214">
        <f t="shared" si="35"/>
        <v>6.1171213775481122E-3</v>
      </c>
      <c r="K88" s="215">
        <f t="shared" si="36"/>
        <v>4.8347640828090297E-3</v>
      </c>
      <c r="L88" s="52">
        <f t="shared" ref="L88:L94" si="48">(I88-H88)/H88</f>
        <v>-0.14928307329891741</v>
      </c>
      <c r="N88" s="40">
        <f t="shared" si="31"/>
        <v>2.3296279317673849</v>
      </c>
      <c r="O88" s="143">
        <f t="shared" si="32"/>
        <v>2.3934692428729618</v>
      </c>
      <c r="P88" s="52">
        <f t="shared" ref="P88:P93" si="49">(O88-N88)/N88</f>
        <v>2.7404080383404115E-2</v>
      </c>
    </row>
    <row r="89" spans="1:16" ht="20.100000000000001" customHeight="1" x14ac:dyDescent="0.25">
      <c r="A89" s="38" t="s">
        <v>171</v>
      </c>
      <c r="B89" s="19">
        <v>1761.6300000000003</v>
      </c>
      <c r="C89" s="140">
        <v>2404.6100000000006</v>
      </c>
      <c r="D89" s="247">
        <f t="shared" si="33"/>
        <v>2.3631376444273274E-3</v>
      </c>
      <c r="E89" s="215">
        <f t="shared" si="34"/>
        <v>3.0814254379518255E-3</v>
      </c>
      <c r="F89" s="52">
        <f t="shared" si="47"/>
        <v>0.36499151354143611</v>
      </c>
      <c r="H89" s="19">
        <v>516.34600000000012</v>
      </c>
      <c r="I89" s="140">
        <v>726.8330000000002</v>
      </c>
      <c r="J89" s="214">
        <f t="shared" si="35"/>
        <v>2.9738652040446718E-3</v>
      </c>
      <c r="K89" s="215">
        <f t="shared" si="36"/>
        <v>3.8891815303877669E-3</v>
      </c>
      <c r="L89" s="52">
        <f t="shared" si="48"/>
        <v>0.40764719780922098</v>
      </c>
      <c r="N89" s="40">
        <f t="shared" si="31"/>
        <v>2.9310695208414934</v>
      </c>
      <c r="O89" s="143">
        <f t="shared" si="32"/>
        <v>3.0226647980337766</v>
      </c>
      <c r="P89" s="52">
        <f t="shared" si="49"/>
        <v>3.1249779829850891E-2</v>
      </c>
    </row>
    <row r="90" spans="1:16" ht="20.100000000000001" customHeight="1" x14ac:dyDescent="0.25">
      <c r="A90" s="38" t="s">
        <v>211</v>
      </c>
      <c r="B90" s="19">
        <v>1847.36</v>
      </c>
      <c r="C90" s="140">
        <v>2711.95</v>
      </c>
      <c r="D90" s="247">
        <f t="shared" si="33"/>
        <v>2.4781401082005113E-3</v>
      </c>
      <c r="E90" s="215">
        <f t="shared" si="34"/>
        <v>3.4752711318897663E-3</v>
      </c>
      <c r="F90" s="52">
        <f t="shared" si="47"/>
        <v>0.46801381430798544</v>
      </c>
      <c r="H90" s="19">
        <v>409.01299999999998</v>
      </c>
      <c r="I90" s="140">
        <v>608.43599999999992</v>
      </c>
      <c r="J90" s="214">
        <f t="shared" si="35"/>
        <v>2.3556869399625892E-3</v>
      </c>
      <c r="K90" s="215">
        <f t="shared" si="36"/>
        <v>3.2556557746043595E-3</v>
      </c>
      <c r="L90" s="52">
        <f t="shared" si="48"/>
        <v>0.48757129968974083</v>
      </c>
      <c r="N90" s="40">
        <f t="shared" si="31"/>
        <v>2.2140405768231424</v>
      </c>
      <c r="O90" s="143">
        <f t="shared" si="32"/>
        <v>2.2435369383653829</v>
      </c>
      <c r="P90" s="52">
        <f t="shared" si="49"/>
        <v>1.3322412358207077E-2</v>
      </c>
    </row>
    <row r="91" spans="1:16" ht="20.100000000000001" customHeight="1" x14ac:dyDescent="0.25">
      <c r="A91" s="38" t="s">
        <v>163</v>
      </c>
      <c r="B91" s="19">
        <v>2082.0100000000007</v>
      </c>
      <c r="C91" s="140">
        <v>1750.9900000000002</v>
      </c>
      <c r="D91" s="247">
        <f t="shared" si="33"/>
        <v>2.7929112282795709E-3</v>
      </c>
      <c r="E91" s="215">
        <f t="shared" si="34"/>
        <v>2.2438337724617575E-3</v>
      </c>
      <c r="F91" s="52">
        <f t="shared" si="47"/>
        <v>-0.15899059082329112</v>
      </c>
      <c r="H91" s="19">
        <v>747.10099999999989</v>
      </c>
      <c r="I91" s="140">
        <v>605.15800000000002</v>
      </c>
      <c r="J91" s="214">
        <f t="shared" si="35"/>
        <v>4.3028854059235042E-3</v>
      </c>
      <c r="K91" s="215">
        <f t="shared" si="36"/>
        <v>3.238115655957283E-3</v>
      </c>
      <c r="L91" s="52">
        <f t="shared" si="48"/>
        <v>-0.18999171464099218</v>
      </c>
      <c r="N91" s="40">
        <f t="shared" si="31"/>
        <v>3.5883641288946722</v>
      </c>
      <c r="O91" s="143">
        <f t="shared" si="32"/>
        <v>3.4560905544863187</v>
      </c>
      <c r="P91" s="52">
        <f t="shared" si="49"/>
        <v>-3.6861803779400112E-2</v>
      </c>
    </row>
    <row r="92" spans="1:16" ht="20.100000000000001" customHeight="1" x14ac:dyDescent="0.25">
      <c r="A92" s="38" t="s">
        <v>173</v>
      </c>
      <c r="B92" s="19">
        <v>787.25</v>
      </c>
      <c r="C92" s="140">
        <v>2512.1400000000003</v>
      </c>
      <c r="D92" s="247">
        <f t="shared" si="33"/>
        <v>1.0560561017781335E-3</v>
      </c>
      <c r="E92" s="215">
        <f t="shared" si="34"/>
        <v>3.2192214536645438E-3</v>
      </c>
      <c r="F92" s="52">
        <f t="shared" si="47"/>
        <v>2.1910320736741826</v>
      </c>
      <c r="H92" s="19">
        <v>143.87400000000002</v>
      </c>
      <c r="I92" s="140">
        <v>517.7360000000001</v>
      </c>
      <c r="J92" s="214">
        <f t="shared" si="35"/>
        <v>8.2863406004253558E-4</v>
      </c>
      <c r="K92" s="215">
        <f t="shared" si="36"/>
        <v>2.7703327845830347E-3</v>
      </c>
      <c r="L92" s="52">
        <f t="shared" si="48"/>
        <v>2.5985376092970238</v>
      </c>
      <c r="N92" s="40">
        <f t="shared" si="31"/>
        <v>1.8275516036837094</v>
      </c>
      <c r="O92" s="143">
        <f t="shared" si="32"/>
        <v>2.0609360943259531</v>
      </c>
      <c r="P92" s="52">
        <f t="shared" si="49"/>
        <v>0.12770336562416168</v>
      </c>
    </row>
    <row r="93" spans="1:16" ht="20.100000000000001" customHeight="1" x14ac:dyDescent="0.25">
      <c r="A93" s="38" t="s">
        <v>216</v>
      </c>
      <c r="B93" s="19">
        <v>1458.2</v>
      </c>
      <c r="C93" s="140">
        <v>2897.6200000000013</v>
      </c>
      <c r="D93" s="247">
        <f t="shared" si="33"/>
        <v>1.9561016292319773E-3</v>
      </c>
      <c r="E93" s="215">
        <f t="shared" si="34"/>
        <v>3.7132008839345968E-3</v>
      </c>
      <c r="F93" s="52">
        <f t="shared" si="47"/>
        <v>0.98712110821560906</v>
      </c>
      <c r="H93" s="19">
        <v>234.14199999999997</v>
      </c>
      <c r="I93" s="140">
        <v>441.59700000000009</v>
      </c>
      <c r="J93" s="214">
        <f t="shared" si="35"/>
        <v>1.3485274343278098E-3</v>
      </c>
      <c r="K93" s="215">
        <f t="shared" si="36"/>
        <v>2.3629236650986496E-3</v>
      </c>
      <c r="L93" s="52">
        <f t="shared" si="48"/>
        <v>0.8860221574941709</v>
      </c>
      <c r="N93" s="40">
        <f t="shared" si="31"/>
        <v>1.605691948978192</v>
      </c>
      <c r="O93" s="143">
        <f t="shared" si="32"/>
        <v>1.5239990060808521</v>
      </c>
      <c r="P93" s="52">
        <f t="shared" si="49"/>
        <v>-5.08770956654086E-2</v>
      </c>
    </row>
    <row r="94" spans="1:16" ht="20.100000000000001" customHeight="1" x14ac:dyDescent="0.25">
      <c r="A94" s="38" t="s">
        <v>175</v>
      </c>
      <c r="B94" s="19">
        <v>361.93999999999994</v>
      </c>
      <c r="C94" s="140">
        <v>1062.3899999999999</v>
      </c>
      <c r="D94" s="247">
        <f t="shared" si="33"/>
        <v>4.8552422416967618E-4</v>
      </c>
      <c r="E94" s="215">
        <f t="shared" si="34"/>
        <v>1.3614164338606421E-3</v>
      </c>
      <c r="F94" s="52">
        <f t="shared" si="47"/>
        <v>1.9352655136210424</v>
      </c>
      <c r="H94" s="19">
        <v>133.56399999999999</v>
      </c>
      <c r="I94" s="140">
        <v>422.67700000000002</v>
      </c>
      <c r="J94" s="214">
        <f t="shared" si="35"/>
        <v>7.6925420573224627E-4</v>
      </c>
      <c r="K94" s="215">
        <f t="shared" si="36"/>
        <v>2.2616853963973978E-3</v>
      </c>
      <c r="L94" s="52">
        <f t="shared" si="48"/>
        <v>2.1646027372645329</v>
      </c>
      <c r="N94" s="40">
        <f t="shared" ref="N94" si="50">(H94/B94)*10</f>
        <v>3.6902248991545568</v>
      </c>
      <c r="O94" s="143">
        <f t="shared" ref="O94" si="51">(I94/C94)*10</f>
        <v>3.9785483673603861</v>
      </c>
      <c r="P94" s="52">
        <f t="shared" ref="P94" si="52">(O94-N94)/N94</f>
        <v>7.8131679256699296E-2</v>
      </c>
    </row>
    <row r="95" spans="1:16" ht="20.100000000000001" customHeight="1" thickBot="1" x14ac:dyDescent="0.3">
      <c r="A95" s="8" t="s">
        <v>17</v>
      </c>
      <c r="B95" s="19">
        <f>B96-SUM(B68:B94)</f>
        <v>27605.739999999641</v>
      </c>
      <c r="C95" s="140">
        <f>C96-SUM(C68:C94)</f>
        <v>28532.319999999832</v>
      </c>
      <c r="D95" s="247">
        <f t="shared" si="33"/>
        <v>3.7031705520610116E-2</v>
      </c>
      <c r="E95" s="215">
        <f t="shared" si="34"/>
        <v>3.6563191807312247E-2</v>
      </c>
      <c r="F95" s="52">
        <f>(C95-B95)/B95</f>
        <v>3.3564758633537917E-2</v>
      </c>
      <c r="H95" s="19">
        <f>H96-SUM(H68:H94)</f>
        <v>7095.4140000000189</v>
      </c>
      <c r="I95" s="140">
        <f>I96-SUM(I68:I94)</f>
        <v>6951.3609999999753</v>
      </c>
      <c r="J95" s="214">
        <f t="shared" si="35"/>
        <v>4.0865630416216013E-2</v>
      </c>
      <c r="K95" s="215">
        <f t="shared" si="36"/>
        <v>3.7195758602399362E-2</v>
      </c>
      <c r="L95" s="52">
        <f>(I95-H95)/H95</f>
        <v>-2.0302268479336534E-2</v>
      </c>
      <c r="N95" s="40">
        <f t="shared" si="31"/>
        <v>2.5702676327459835</v>
      </c>
      <c r="O95" s="143">
        <f t="shared" si="32"/>
        <v>2.4363111727332427</v>
      </c>
      <c r="P95" s="52">
        <f>(O95-N95)/N95</f>
        <v>-5.211770879658411E-2</v>
      </c>
    </row>
    <row r="96" spans="1:16" ht="26.25" customHeight="1" thickBot="1" x14ac:dyDescent="0.3">
      <c r="A96" s="12" t="s">
        <v>18</v>
      </c>
      <c r="B96" s="17">
        <v>745462.28999999957</v>
      </c>
      <c r="C96" s="145">
        <v>780356.37999999977</v>
      </c>
      <c r="D96" s="243">
        <f>SUM(D68:D95)</f>
        <v>1</v>
      </c>
      <c r="E96" s="244">
        <f>SUM(E68:E95)</f>
        <v>0.99999999999999956</v>
      </c>
      <c r="F96" s="57">
        <f>(C96-B96)/B96</f>
        <v>4.6808658825653299E-2</v>
      </c>
      <c r="G96" s="1"/>
      <c r="H96" s="17">
        <v>173627.91000000006</v>
      </c>
      <c r="I96" s="145">
        <v>186885.851</v>
      </c>
      <c r="J96" s="255">
        <f t="shared" si="35"/>
        <v>1</v>
      </c>
      <c r="K96" s="244">
        <f t="shared" si="36"/>
        <v>1</v>
      </c>
      <c r="L96" s="57">
        <f>(I96-H96)/H96</f>
        <v>7.6358351603725047E-2</v>
      </c>
      <c r="M96" s="1"/>
      <c r="N96" s="37">
        <f t="shared" si="31"/>
        <v>2.3291306928483286</v>
      </c>
      <c r="O96" s="150">
        <f t="shared" si="32"/>
        <v>2.3948782349930946</v>
      </c>
      <c r="P96" s="57">
        <f>(O96-N96)/N96</f>
        <v>2.8228361056185439E-2</v>
      </c>
    </row>
  </sheetData>
  <mergeCells count="33">
    <mergeCell ref="A4:A6"/>
    <mergeCell ref="B4:C4"/>
    <mergeCell ref="D4:E4"/>
    <mergeCell ref="J4:K4"/>
    <mergeCell ref="N4:O4"/>
    <mergeCell ref="B5:C5"/>
    <mergeCell ref="D5:E5"/>
    <mergeCell ref="H5:I5"/>
    <mergeCell ref="J5:K5"/>
    <mergeCell ref="N5:O5"/>
    <mergeCell ref="H4:I4"/>
    <mergeCell ref="A36:A38"/>
    <mergeCell ref="B36:C36"/>
    <mergeCell ref="D36:E36"/>
    <mergeCell ref="J36:K36"/>
    <mergeCell ref="N36:O36"/>
    <mergeCell ref="B37:C37"/>
    <mergeCell ref="D37:E37"/>
    <mergeCell ref="H37:I37"/>
    <mergeCell ref="J37:K37"/>
    <mergeCell ref="N37:O37"/>
    <mergeCell ref="H36:I36"/>
    <mergeCell ref="A65:A67"/>
    <mergeCell ref="B65:C65"/>
    <mergeCell ref="D65:E65"/>
    <mergeCell ref="J65:K65"/>
    <mergeCell ref="N65:O65"/>
    <mergeCell ref="B66:C66"/>
    <mergeCell ref="D66:E66"/>
    <mergeCell ref="H66:I66"/>
    <mergeCell ref="J66:K66"/>
    <mergeCell ref="N66:O66"/>
    <mergeCell ref="H65:I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E10 J7:J10 F28:F30 L28:L31 L57:L61 F76:F86 J68:K81 M28:O31 M57:P61 M94 D39:E45 J39:K45 L84:L86 L95 P84:P86 P95 D68:E77 L88:L93 P88:P93" evalError="1"/>
    <ignoredError sqref="B32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71" id="{364C431A-69E9-41DB-B6B9-73DD9F2177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D4759A79-8210-4252-871F-923D21BF9D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L39:L62 P39:P62 F39:F62</xm:sqref>
        </x14:conditionalFormatting>
        <x14:conditionalFormatting xmlns:xm="http://schemas.microsoft.com/office/excel/2006/main">
          <x14:cfRule type="iconSet" priority="276" id="{F99A7A6D-978E-4D04-AA7D-1AE8F608DE8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6" id="{55F0F2BA-94C6-498D-851E-AE1B01CE237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41561DA6-11C0-49D4-A199-6EE03B06045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38A8FC-23B1-4AEA-BB9F-58A99DA81326}">
  <sheetPr codeName="Folha27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134</v>
      </c>
      <c r="B1" s="4"/>
    </row>
    <row r="3" spans="1:19" ht="15.75" thickBot="1" x14ac:dyDescent="0.3"/>
    <row r="4" spans="1:19" x14ac:dyDescent="0.25">
      <c r="A4" s="334" t="s">
        <v>16</v>
      </c>
      <c r="B4" s="317"/>
      <c r="C4" s="317"/>
      <c r="D4" s="317"/>
      <c r="E4" s="353" t="s">
        <v>1</v>
      </c>
      <c r="F4" s="351"/>
      <c r="G4" s="346" t="s">
        <v>104</v>
      </c>
      <c r="H4" s="346"/>
      <c r="I4" s="130" t="s">
        <v>0</v>
      </c>
      <c r="K4" s="347" t="s">
        <v>19</v>
      </c>
      <c r="L4" s="351"/>
      <c r="M4" s="346" t="s">
        <v>104</v>
      </c>
      <c r="N4" s="346"/>
      <c r="O4" s="130" t="s">
        <v>0</v>
      </c>
      <c r="Q4" s="345" t="s">
        <v>22</v>
      </c>
      <c r="R4" s="346"/>
      <c r="S4" s="130" t="s">
        <v>0</v>
      </c>
    </row>
    <row r="5" spans="1:19" x14ac:dyDescent="0.25">
      <c r="A5" s="352"/>
      <c r="B5" s="318"/>
      <c r="C5" s="318"/>
      <c r="D5" s="318"/>
      <c r="E5" s="354" t="s">
        <v>179</v>
      </c>
      <c r="F5" s="344"/>
      <c r="G5" s="348" t="str">
        <f>E5</f>
        <v>jan-jun</v>
      </c>
      <c r="H5" s="348"/>
      <c r="I5" s="131" t="s">
        <v>151</v>
      </c>
      <c r="K5" s="343" t="str">
        <f>E5</f>
        <v>jan-jun</v>
      </c>
      <c r="L5" s="344"/>
      <c r="M5" s="355" t="str">
        <f>E5</f>
        <v>jan-jun</v>
      </c>
      <c r="N5" s="350"/>
      <c r="O5" s="131" t="str">
        <f>I5</f>
        <v>2023/2022</v>
      </c>
      <c r="Q5" s="343" t="str">
        <f>E5</f>
        <v>jan-jun</v>
      </c>
      <c r="R5" s="344"/>
      <c r="S5" s="131" t="str">
        <f>O5</f>
        <v>2023/2022</v>
      </c>
    </row>
    <row r="6" spans="1:19" ht="15.75" thickBot="1" x14ac:dyDescent="0.3">
      <c r="A6" s="335"/>
      <c r="B6" s="358"/>
      <c r="C6" s="358"/>
      <c r="D6" s="358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304495.60999999987</v>
      </c>
      <c r="F7" s="145">
        <v>297089.51999999979</v>
      </c>
      <c r="G7" s="243">
        <f>E7/E15</f>
        <v>0.42826651810503447</v>
      </c>
      <c r="H7" s="244">
        <f>F7/F15</f>
        <v>0.40855697276300329</v>
      </c>
      <c r="I7" s="164">
        <f t="shared" ref="I7:I18" si="0">(F7-E7)/E7</f>
        <v>-2.4322485306110281E-2</v>
      </c>
      <c r="J7" s="1"/>
      <c r="K7" s="17">
        <v>76608.38999999997</v>
      </c>
      <c r="L7" s="145">
        <v>76840.478999999963</v>
      </c>
      <c r="M7" s="243">
        <f>K7/K15</f>
        <v>0.37083484742995948</v>
      </c>
      <c r="N7" s="244">
        <f>L7/L15</f>
        <v>0.35341286802633887</v>
      </c>
      <c r="O7" s="164">
        <f t="shared" ref="O7:O18" si="1">(L7-K7)/K7</f>
        <v>3.0295506797622658E-3</v>
      </c>
      <c r="P7" s="1"/>
      <c r="Q7" s="187">
        <f t="shared" ref="Q7:R18" si="2">(K7/E7)*10</f>
        <v>2.5159111489324921</v>
      </c>
      <c r="R7" s="188">
        <f t="shared" si="2"/>
        <v>2.5864419249793809</v>
      </c>
      <c r="S7" s="55">
        <f>(R7-Q7)/Q7</f>
        <v>2.8033889860067249E-2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244839.29999999987</v>
      </c>
      <c r="F8" s="181">
        <v>249659.09999999983</v>
      </c>
      <c r="G8" s="245">
        <f>E8/E7</f>
        <v>0.8040815432445807</v>
      </c>
      <c r="H8" s="246">
        <f>F8/F7</f>
        <v>0.8403497370085623</v>
      </c>
      <c r="I8" s="206">
        <f t="shared" si="0"/>
        <v>1.9685565185000781E-2</v>
      </c>
      <c r="K8" s="180">
        <v>66376.180999999968</v>
      </c>
      <c r="L8" s="181">
        <v>68254.551999999967</v>
      </c>
      <c r="M8" s="250">
        <f>K8/K7</f>
        <v>0.86643487743313741</v>
      </c>
      <c r="N8" s="246">
        <f>L8/L7</f>
        <v>0.88826296879278954</v>
      </c>
      <c r="O8" s="207">
        <f t="shared" si="1"/>
        <v>2.8298871247202366E-2</v>
      </c>
      <c r="Q8" s="189">
        <f t="shared" si="2"/>
        <v>2.7110100788558045</v>
      </c>
      <c r="R8" s="190">
        <f t="shared" si="2"/>
        <v>2.7339100397301763</v>
      </c>
      <c r="S8" s="182">
        <f t="shared" ref="S8:S18" si="3">(R8-Q8)/Q8</f>
        <v>8.4470216665652881E-3</v>
      </c>
    </row>
    <row r="9" spans="1:19" ht="24" customHeight="1" x14ac:dyDescent="0.25">
      <c r="A9" s="8"/>
      <c r="B9" t="s">
        <v>37</v>
      </c>
      <c r="E9" s="19">
        <v>55844.059999999969</v>
      </c>
      <c r="F9" s="140">
        <v>43851.12999999999</v>
      </c>
      <c r="G9" s="247">
        <f>E9/E7</f>
        <v>0.18339857182177435</v>
      </c>
      <c r="H9" s="215">
        <f>F9/F7</f>
        <v>0.14760241290234682</v>
      </c>
      <c r="I9" s="182">
        <f t="shared" si="0"/>
        <v>-0.21475748718843124</v>
      </c>
      <c r="K9" s="19">
        <v>9373.1070000000109</v>
      </c>
      <c r="L9" s="140">
        <v>7730.6859999999988</v>
      </c>
      <c r="M9" s="247">
        <f>K9/K7</f>
        <v>0.12235092004935771</v>
      </c>
      <c r="N9" s="215">
        <f>L9/L7</f>
        <v>0.10060694702332611</v>
      </c>
      <c r="O9" s="182">
        <f t="shared" si="1"/>
        <v>-0.17522695516012035</v>
      </c>
      <c r="Q9" s="189">
        <f t="shared" si="2"/>
        <v>1.6784429713742188</v>
      </c>
      <c r="R9" s="190">
        <f t="shared" si="2"/>
        <v>1.7629388341873973</v>
      </c>
      <c r="S9" s="182">
        <f t="shared" si="3"/>
        <v>5.0341813367658111E-2</v>
      </c>
    </row>
    <row r="10" spans="1:19" ht="24" customHeight="1" thickBot="1" x14ac:dyDescent="0.3">
      <c r="A10" s="8"/>
      <c r="B10" t="s">
        <v>36</v>
      </c>
      <c r="E10" s="19">
        <v>3812.2499999999995</v>
      </c>
      <c r="F10" s="140">
        <v>3579.29</v>
      </c>
      <c r="G10" s="247">
        <f>E10/E7</f>
        <v>1.251988493364486E-2</v>
      </c>
      <c r="H10" s="215">
        <f>F10/F7</f>
        <v>1.2047850089091001E-2</v>
      </c>
      <c r="I10" s="186">
        <f t="shared" si="0"/>
        <v>-6.1108269394714303E-2</v>
      </c>
      <c r="K10" s="19">
        <v>859.10199999999998</v>
      </c>
      <c r="L10" s="140">
        <v>855.24099999999999</v>
      </c>
      <c r="M10" s="247">
        <f>K10/K7</f>
        <v>1.1214202517504941E-2</v>
      </c>
      <c r="N10" s="215">
        <f>L10/L7</f>
        <v>1.1130084183884387E-2</v>
      </c>
      <c r="O10" s="209">
        <f t="shared" si="1"/>
        <v>-4.4942276935683893E-3</v>
      </c>
      <c r="Q10" s="189">
        <f t="shared" si="2"/>
        <v>2.2535300675454133</v>
      </c>
      <c r="R10" s="190">
        <f t="shared" si="2"/>
        <v>2.3894152192194538</v>
      </c>
      <c r="S10" s="182">
        <f t="shared" si="3"/>
        <v>6.0298796821490426E-2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406499.99000000022</v>
      </c>
      <c r="F11" s="145">
        <v>430078.38999999966</v>
      </c>
      <c r="G11" s="243">
        <f>E11/E15</f>
        <v>0.57173348189496553</v>
      </c>
      <c r="H11" s="244">
        <f>F11/F15</f>
        <v>0.59144302723699671</v>
      </c>
      <c r="I11" s="164">
        <f t="shared" si="0"/>
        <v>5.8003445461337969E-2</v>
      </c>
      <c r="J11" s="1"/>
      <c r="K11" s="17">
        <v>129975.189</v>
      </c>
      <c r="L11" s="145">
        <v>140583.63300000015</v>
      </c>
      <c r="M11" s="243">
        <f>K11/K15</f>
        <v>0.62916515257004046</v>
      </c>
      <c r="N11" s="244">
        <f>L11/L15</f>
        <v>0.64658713197366113</v>
      </c>
      <c r="O11" s="164">
        <f t="shared" si="1"/>
        <v>8.1618992683289343E-2</v>
      </c>
      <c r="Q11" s="191">
        <f t="shared" si="2"/>
        <v>3.1974217022735947</v>
      </c>
      <c r="R11" s="192">
        <f t="shared" si="2"/>
        <v>3.2687909057695332</v>
      </c>
      <c r="S11" s="57">
        <f t="shared" si="3"/>
        <v>2.2320860412372245E-2</v>
      </c>
    </row>
    <row r="12" spans="1:19" s="3" customFormat="1" ht="24" customHeight="1" x14ac:dyDescent="0.25">
      <c r="A12" s="46"/>
      <c r="B12" s="3" t="s">
        <v>33</v>
      </c>
      <c r="E12" s="31">
        <v>378115.40000000026</v>
      </c>
      <c r="F12" s="141">
        <v>401372.71999999968</v>
      </c>
      <c r="G12" s="247">
        <f>E12/E11</f>
        <v>0.93017320861434716</v>
      </c>
      <c r="H12" s="215">
        <f>F12/F11</f>
        <v>0.93325479571293968</v>
      </c>
      <c r="I12" s="206">
        <f t="shared" si="0"/>
        <v>6.1508523588299786E-2</v>
      </c>
      <c r="K12" s="31">
        <v>125206.766</v>
      </c>
      <c r="L12" s="141">
        <v>135768.49700000015</v>
      </c>
      <c r="M12" s="247">
        <f>K12/K11</f>
        <v>0.96331282118774231</v>
      </c>
      <c r="N12" s="215">
        <f>L12/L11</f>
        <v>0.96574895741953126</v>
      </c>
      <c r="O12" s="206">
        <f t="shared" si="1"/>
        <v>8.4354315165365304E-2</v>
      </c>
      <c r="Q12" s="189">
        <f t="shared" si="2"/>
        <v>3.3113373853590704</v>
      </c>
      <c r="R12" s="190">
        <f t="shared" si="2"/>
        <v>3.3826040045770989</v>
      </c>
      <c r="S12" s="182">
        <f t="shared" si="3"/>
        <v>2.1522004835004317E-2</v>
      </c>
    </row>
    <row r="13" spans="1:19" ht="24" customHeight="1" x14ac:dyDescent="0.25">
      <c r="A13" s="8"/>
      <c r="B13" s="3" t="s">
        <v>37</v>
      </c>
      <c r="D13" s="3"/>
      <c r="E13" s="19">
        <v>27431.679999999982</v>
      </c>
      <c r="F13" s="140">
        <v>25717.349999999995</v>
      </c>
      <c r="G13" s="247">
        <f>E13/E11</f>
        <v>6.7482609286164966E-2</v>
      </c>
      <c r="H13" s="215">
        <f>F13/F11</f>
        <v>5.9796889585640459E-2</v>
      </c>
      <c r="I13" s="182">
        <f t="shared" si="0"/>
        <v>-6.2494531869721003E-2</v>
      </c>
      <c r="K13" s="19">
        <v>4642.1170000000029</v>
      </c>
      <c r="L13" s="140">
        <v>4520.8829999999998</v>
      </c>
      <c r="M13" s="247">
        <f>K13/K11</f>
        <v>3.5715408730815565E-2</v>
      </c>
      <c r="N13" s="215">
        <f>L13/L11</f>
        <v>3.2157961090676861E-2</v>
      </c>
      <c r="O13" s="182">
        <f t="shared" si="1"/>
        <v>-2.6116101769947424E-2</v>
      </c>
      <c r="Q13" s="189">
        <f t="shared" si="2"/>
        <v>1.6922467016238183</v>
      </c>
      <c r="R13" s="190">
        <f t="shared" si="2"/>
        <v>1.7579116821912057</v>
      </c>
      <c r="S13" s="182">
        <f t="shared" si="3"/>
        <v>3.8803432445386199E-2</v>
      </c>
    </row>
    <row r="14" spans="1:19" ht="24" customHeight="1" thickBot="1" x14ac:dyDescent="0.3">
      <c r="A14" s="8"/>
      <c r="B14" t="s">
        <v>36</v>
      </c>
      <c r="E14" s="19">
        <v>952.91000000000008</v>
      </c>
      <c r="F14" s="140">
        <v>2988.3199999999997</v>
      </c>
      <c r="G14" s="247">
        <f>E14/E11</f>
        <v>2.3441820994878734E-3</v>
      </c>
      <c r="H14" s="215">
        <f>F14/F11</f>
        <v>6.9483147014199019E-3</v>
      </c>
      <c r="I14" s="186">
        <f t="shared" si="0"/>
        <v>2.1359939553577982</v>
      </c>
      <c r="K14" s="19">
        <v>126.30599999999998</v>
      </c>
      <c r="L14" s="140">
        <v>294.25299999999999</v>
      </c>
      <c r="M14" s="247">
        <f>K14/K11</f>
        <v>9.7177008144223572E-4</v>
      </c>
      <c r="N14" s="215">
        <f>L14/L11</f>
        <v>2.0930814897919142E-3</v>
      </c>
      <c r="O14" s="209">
        <f t="shared" si="1"/>
        <v>1.3296834671353699</v>
      </c>
      <c r="Q14" s="189">
        <f t="shared" si="2"/>
        <v>1.3254766976944303</v>
      </c>
      <c r="R14" s="190">
        <f t="shared" si="2"/>
        <v>0.98467700915564604</v>
      </c>
      <c r="S14" s="182">
        <f t="shared" si="3"/>
        <v>-0.25711480943541321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710995.60000000009</v>
      </c>
      <c r="F15" s="145">
        <v>727167.90999999945</v>
      </c>
      <c r="G15" s="243">
        <f>G7+G11</f>
        <v>1</v>
      </c>
      <c r="H15" s="244">
        <f>H7+H11</f>
        <v>1</v>
      </c>
      <c r="I15" s="164">
        <f t="shared" si="0"/>
        <v>2.2746005741806779E-2</v>
      </c>
      <c r="J15" s="1"/>
      <c r="K15" s="17">
        <v>206583.57899999997</v>
      </c>
      <c r="L15" s="145">
        <v>217424.11200000011</v>
      </c>
      <c r="M15" s="243">
        <f>M7+M11</f>
        <v>1</v>
      </c>
      <c r="N15" s="244">
        <f>N7+N11</f>
        <v>1</v>
      </c>
      <c r="O15" s="164">
        <f t="shared" si="1"/>
        <v>5.2475288948305727E-2</v>
      </c>
      <c r="Q15" s="191">
        <f t="shared" si="2"/>
        <v>2.9055535505423653</v>
      </c>
      <c r="R15" s="192">
        <f t="shared" si="2"/>
        <v>2.9900124718099881</v>
      </c>
      <c r="S15" s="57">
        <f t="shared" si="3"/>
        <v>2.9068100036172884E-2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622954.70000000019</v>
      </c>
      <c r="F16" s="181">
        <f t="shared" ref="F16:F17" si="4">F8+F12</f>
        <v>651031.81999999948</v>
      </c>
      <c r="G16" s="245">
        <f>E16/E15</f>
        <v>0.87617237012437221</v>
      </c>
      <c r="H16" s="246">
        <f>F16/F15</f>
        <v>0.89529778617431011</v>
      </c>
      <c r="I16" s="207">
        <f t="shared" si="0"/>
        <v>4.5070885571614261E-2</v>
      </c>
      <c r="J16" s="3"/>
      <c r="K16" s="180">
        <f t="shared" ref="K16:L18" si="5">K8+K12</f>
        <v>191582.94699999999</v>
      </c>
      <c r="L16" s="181">
        <f t="shared" si="5"/>
        <v>204023.04900000012</v>
      </c>
      <c r="M16" s="250">
        <f>K16/K15</f>
        <v>0.92738710369617527</v>
      </c>
      <c r="N16" s="246">
        <f>L16/L15</f>
        <v>0.93836441194709819</v>
      </c>
      <c r="O16" s="207">
        <f t="shared" si="1"/>
        <v>6.4933242727496676E-2</v>
      </c>
      <c r="P16" s="3"/>
      <c r="Q16" s="189">
        <f t="shared" si="2"/>
        <v>3.0753913085494005</v>
      </c>
      <c r="R16" s="190">
        <f t="shared" si="2"/>
        <v>3.133841430362041</v>
      </c>
      <c r="S16" s="182">
        <f t="shared" si="3"/>
        <v>1.9005751121866265E-2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83275.739999999947</v>
      </c>
      <c r="F17" s="140">
        <f t="shared" si="4"/>
        <v>69568.479999999981</v>
      </c>
      <c r="G17" s="248">
        <f>E17/E15</f>
        <v>0.11712553495408401</v>
      </c>
      <c r="H17" s="215">
        <f>F17/F15</f>
        <v>9.56704483837853E-2</v>
      </c>
      <c r="I17" s="182">
        <f t="shared" si="0"/>
        <v>-0.16460087895946615</v>
      </c>
      <c r="K17" s="19">
        <f t="shared" si="5"/>
        <v>14015.224000000013</v>
      </c>
      <c r="L17" s="140">
        <f t="shared" si="5"/>
        <v>12251.569</v>
      </c>
      <c r="M17" s="247">
        <f>K17/K15</f>
        <v>6.7842875352643661E-2</v>
      </c>
      <c r="N17" s="215">
        <f>L17/L15</f>
        <v>5.6348713522628956E-2</v>
      </c>
      <c r="O17" s="182">
        <f t="shared" si="1"/>
        <v>-0.12583851674436397</v>
      </c>
      <c r="Q17" s="189">
        <f t="shared" si="2"/>
        <v>1.6829900280682011</v>
      </c>
      <c r="R17" s="190">
        <f t="shared" si="2"/>
        <v>1.7610804490769385</v>
      </c>
      <c r="S17" s="182">
        <f t="shared" si="3"/>
        <v>4.6399812064467506E-2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4765.16</v>
      </c>
      <c r="F18" s="142">
        <f>F10+F14</f>
        <v>6567.61</v>
      </c>
      <c r="G18" s="249">
        <f>E18/E15</f>
        <v>6.7020949215438174E-3</v>
      </c>
      <c r="H18" s="221">
        <f>F18/F15</f>
        <v>9.0317654419046142E-3</v>
      </c>
      <c r="I18" s="208">
        <f t="shared" si="0"/>
        <v>0.37825592425018256</v>
      </c>
      <c r="K18" s="21">
        <f t="shared" si="5"/>
        <v>985.4079999999999</v>
      </c>
      <c r="L18" s="142">
        <f t="shared" si="5"/>
        <v>1149.4939999999999</v>
      </c>
      <c r="M18" s="249">
        <f>K18/K15</f>
        <v>4.7700209511812169E-3</v>
      </c>
      <c r="N18" s="221">
        <f>L18/L15</f>
        <v>5.2868745302728859E-3</v>
      </c>
      <c r="O18" s="208">
        <f t="shared" si="1"/>
        <v>0.16651579853218162</v>
      </c>
      <c r="Q18" s="193">
        <f t="shared" si="2"/>
        <v>2.0679431540598845</v>
      </c>
      <c r="R18" s="194">
        <f t="shared" si="2"/>
        <v>1.7502470457289636</v>
      </c>
      <c r="S18" s="186">
        <f t="shared" si="3"/>
        <v>-0.15362903361594091</v>
      </c>
    </row>
    <row r="19" spans="1:19" ht="6.75" customHeight="1" x14ac:dyDescent="0.25">
      <c r="Q19" s="195"/>
      <c r="R19" s="195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18F56F9F-9E7B-45C0-9035-CA01E285F65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3" id="{985CACE4-3079-483B-AACC-3D9DFD9FD9F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1" id="{5CE781E4-F9D7-40A0-8482-F562B869EE0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89356-F410-4019-8222-5EA9630043B6}">
  <sheetPr codeName="Folha28">
    <pageSetUpPr fitToPage="1"/>
  </sheetPr>
  <dimension ref="A1:P96"/>
  <sheetViews>
    <sheetView showGridLines="0" topLeftCell="A85" workbookViewId="0">
      <selection activeCell="H96" sqref="H96:I96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135</v>
      </c>
    </row>
    <row r="3" spans="1:16" ht="8.25" customHeight="1" thickBot="1" x14ac:dyDescent="0.3"/>
    <row r="4" spans="1:16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104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6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151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2023/2022</v>
      </c>
      <c r="N5" s="343" t="str">
        <f>B5</f>
        <v>jan-jun</v>
      </c>
      <c r="O5" s="344"/>
      <c r="P5" s="131" t="str">
        <f>F5</f>
        <v>2023/2022</v>
      </c>
    </row>
    <row r="6" spans="1:16" ht="19.5" customHeight="1" thickBot="1" x14ac:dyDescent="0.3">
      <c r="A6" s="361"/>
      <c r="B6" s="99">
        <v>2022</v>
      </c>
      <c r="C6" s="134"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152</v>
      </c>
      <c r="B7" s="39">
        <v>96197.87000000001</v>
      </c>
      <c r="C7" s="147">
        <v>90781.87</v>
      </c>
      <c r="D7" s="247">
        <f>B7/$B$33</f>
        <v>0.1353002325190199</v>
      </c>
      <c r="E7" s="246">
        <f>C7/$C$33</f>
        <v>0.12484306410055968</v>
      </c>
      <c r="F7" s="52">
        <f>(C7-B7)/B7</f>
        <v>-5.6300622872419256E-2</v>
      </c>
      <c r="H7" s="39">
        <v>28955.938000000002</v>
      </c>
      <c r="I7" s="147">
        <v>28508.698999999993</v>
      </c>
      <c r="J7" s="247">
        <f>H7/$H$33</f>
        <v>0.1401657292422066</v>
      </c>
      <c r="K7" s="246">
        <f>I7/$I$33</f>
        <v>0.13112022736466325</v>
      </c>
      <c r="L7" s="52">
        <f>(I7-H7)/H7</f>
        <v>-1.544550205902529E-2</v>
      </c>
      <c r="N7" s="27">
        <f t="shared" ref="N7:O33" si="0">(H7/B7)*10</f>
        <v>3.0100394114755344</v>
      </c>
      <c r="O7" s="151">
        <f t="shared" si="0"/>
        <v>3.1403515922287122</v>
      </c>
      <c r="P7" s="61">
        <f>(O7-N7)/N7</f>
        <v>4.3292516455556353E-2</v>
      </c>
    </row>
    <row r="8" spans="1:16" ht="20.100000000000001" customHeight="1" x14ac:dyDescent="0.25">
      <c r="A8" s="8" t="s">
        <v>153</v>
      </c>
      <c r="B8" s="19">
        <v>71626.409999999974</v>
      </c>
      <c r="C8" s="140">
        <v>83423.459999999963</v>
      </c>
      <c r="D8" s="247">
        <f t="shared" ref="D8:D32" si="1">B8/$B$33</f>
        <v>0.10074100317920395</v>
      </c>
      <c r="E8" s="215">
        <f t="shared" ref="E8:E32" si="2">C8/$C$33</f>
        <v>0.11472379192310614</v>
      </c>
      <c r="F8" s="52">
        <f t="shared" ref="F8:F33" si="3">(C8-B8)/B8</f>
        <v>0.16470251685097706</v>
      </c>
      <c r="H8" s="19">
        <v>22880.786999999997</v>
      </c>
      <c r="I8" s="140">
        <v>28039.450000000012</v>
      </c>
      <c r="J8" s="247">
        <f t="shared" ref="J8:J32" si="4">H8/$H$33</f>
        <v>0.11075801431439036</v>
      </c>
      <c r="K8" s="215">
        <f t="shared" ref="K8:K32" si="5">I8/$I$33</f>
        <v>0.12896200767281979</v>
      </c>
      <c r="L8" s="52">
        <f t="shared" ref="L8:L33" si="6">(I8-H8)/H8</f>
        <v>0.22545828515426572</v>
      </c>
      <c r="N8" s="27">
        <f t="shared" si="0"/>
        <v>3.1944623498511238</v>
      </c>
      <c r="O8" s="152">
        <f t="shared" si="0"/>
        <v>3.3610989043130104</v>
      </c>
      <c r="P8" s="52">
        <f t="shared" ref="P8:P71" si="7">(O8-N8)/N8</f>
        <v>5.2164194224938239E-2</v>
      </c>
    </row>
    <row r="9" spans="1:16" ht="20.100000000000001" customHeight="1" x14ac:dyDescent="0.25">
      <c r="A9" s="8" t="s">
        <v>186</v>
      </c>
      <c r="B9" s="19">
        <v>59571.440000000017</v>
      </c>
      <c r="C9" s="140">
        <v>61228.369999999988</v>
      </c>
      <c r="D9" s="247">
        <f t="shared" si="1"/>
        <v>8.3785947479843845E-2</v>
      </c>
      <c r="E9" s="215">
        <f t="shared" si="2"/>
        <v>8.4201144134646966E-2</v>
      </c>
      <c r="F9" s="52">
        <f t="shared" si="3"/>
        <v>2.7814167325818727E-2</v>
      </c>
      <c r="H9" s="19">
        <v>16767.494000000002</v>
      </c>
      <c r="I9" s="140">
        <v>17958.073000000008</v>
      </c>
      <c r="J9" s="247">
        <f t="shared" si="4"/>
        <v>8.1165667093026792E-2</v>
      </c>
      <c r="K9" s="215">
        <f t="shared" si="5"/>
        <v>8.2594671008705864E-2</v>
      </c>
      <c r="L9" s="52">
        <f t="shared" si="6"/>
        <v>7.1005184197471913E-2</v>
      </c>
      <c r="N9" s="27">
        <f t="shared" si="0"/>
        <v>2.8146867022183781</v>
      </c>
      <c r="O9" s="152">
        <f t="shared" si="0"/>
        <v>2.9329660417221644</v>
      </c>
      <c r="P9" s="52">
        <f t="shared" si="7"/>
        <v>4.2022204251210296E-2</v>
      </c>
    </row>
    <row r="10" spans="1:16" ht="20.100000000000001" customHeight="1" x14ac:dyDescent="0.25">
      <c r="A10" s="8" t="s">
        <v>154</v>
      </c>
      <c r="B10" s="19">
        <v>52994.609999999993</v>
      </c>
      <c r="C10" s="140">
        <v>47961.989999999983</v>
      </c>
      <c r="D10" s="247">
        <f t="shared" si="1"/>
        <v>7.453577771789309E-2</v>
      </c>
      <c r="E10" s="215">
        <f t="shared" si="2"/>
        <v>6.5957242255093446E-2</v>
      </c>
      <c r="F10" s="52">
        <f t="shared" si="3"/>
        <v>-9.4964752075730158E-2</v>
      </c>
      <c r="H10" s="19">
        <v>19404.246999999999</v>
      </c>
      <c r="I10" s="140">
        <v>17723.370999999999</v>
      </c>
      <c r="J10" s="247">
        <f t="shared" si="4"/>
        <v>9.3929280797289294E-2</v>
      </c>
      <c r="K10" s="215">
        <f t="shared" si="5"/>
        <v>8.1515204716577194E-2</v>
      </c>
      <c r="L10" s="52">
        <f t="shared" si="6"/>
        <v>-8.6624129243458928E-2</v>
      </c>
      <c r="N10" s="27">
        <f t="shared" si="0"/>
        <v>3.6615510520786931</v>
      </c>
      <c r="O10" s="152">
        <f t="shared" si="0"/>
        <v>3.6952951701962333</v>
      </c>
      <c r="P10" s="52">
        <f t="shared" si="7"/>
        <v>9.2157988889389839E-3</v>
      </c>
    </row>
    <row r="11" spans="1:16" ht="20.100000000000001" customHeight="1" x14ac:dyDescent="0.25">
      <c r="A11" s="8" t="s">
        <v>190</v>
      </c>
      <c r="B11" s="19">
        <v>50200.549999999988</v>
      </c>
      <c r="C11" s="140">
        <v>58290.790000000015</v>
      </c>
      <c r="D11" s="247">
        <f t="shared" si="1"/>
        <v>7.0605992498406489E-2</v>
      </c>
      <c r="E11" s="215">
        <f t="shared" si="2"/>
        <v>8.016138941004701E-2</v>
      </c>
      <c r="F11" s="52">
        <f t="shared" si="3"/>
        <v>0.1611583936829383</v>
      </c>
      <c r="H11" s="19">
        <v>12182.227000000001</v>
      </c>
      <c r="I11" s="140">
        <v>14057.971000000003</v>
      </c>
      <c r="J11" s="247">
        <f t="shared" si="4"/>
        <v>5.896996779206734E-2</v>
      </c>
      <c r="K11" s="215">
        <f t="shared" si="5"/>
        <v>6.4656908889663592E-2</v>
      </c>
      <c r="L11" s="52">
        <f t="shared" si="6"/>
        <v>0.15397381775926539</v>
      </c>
      <c r="N11" s="27">
        <f t="shared" si="0"/>
        <v>2.4267118587346164</v>
      </c>
      <c r="O11" s="152">
        <f t="shared" si="0"/>
        <v>2.4116967706219112</v>
      </c>
      <c r="P11" s="52">
        <f t="shared" si="7"/>
        <v>-6.187421081188681E-3</v>
      </c>
    </row>
    <row r="12" spans="1:16" ht="20.100000000000001" customHeight="1" x14ac:dyDescent="0.25">
      <c r="A12" s="8" t="s">
        <v>187</v>
      </c>
      <c r="B12" s="19">
        <v>54801.27</v>
      </c>
      <c r="C12" s="140">
        <v>48700.50999999998</v>
      </c>
      <c r="D12" s="247">
        <f t="shared" si="1"/>
        <v>7.7076806101191109E-2</v>
      </c>
      <c r="E12" s="215">
        <f t="shared" si="2"/>
        <v>6.6972853628813167E-2</v>
      </c>
      <c r="F12" s="52">
        <f t="shared" si="3"/>
        <v>-0.11132515724544371</v>
      </c>
      <c r="H12" s="19">
        <v>13745.668000000003</v>
      </c>
      <c r="I12" s="140">
        <v>12679.444</v>
      </c>
      <c r="J12" s="247">
        <f t="shared" si="4"/>
        <v>6.6538047537650621E-2</v>
      </c>
      <c r="K12" s="215">
        <f t="shared" si="5"/>
        <v>5.8316641532379844E-2</v>
      </c>
      <c r="L12" s="52">
        <f t="shared" si="6"/>
        <v>-7.7568001787908999E-2</v>
      </c>
      <c r="N12" s="27">
        <f t="shared" si="0"/>
        <v>2.5082754469011403</v>
      </c>
      <c r="O12" s="152">
        <f t="shared" si="0"/>
        <v>2.603554665033283</v>
      </c>
      <c r="P12" s="52">
        <f t="shared" si="7"/>
        <v>3.798594697797477E-2</v>
      </c>
    </row>
    <row r="13" spans="1:16" ht="20.100000000000001" customHeight="1" x14ac:dyDescent="0.25">
      <c r="A13" s="8" t="s">
        <v>156</v>
      </c>
      <c r="B13" s="19">
        <v>27114.100000000002</v>
      </c>
      <c r="C13" s="140">
        <v>27690.940000000006</v>
      </c>
      <c r="D13" s="247">
        <f t="shared" si="1"/>
        <v>3.8135397743671015E-2</v>
      </c>
      <c r="E13" s="215">
        <f t="shared" si="2"/>
        <v>3.8080530808902183E-2</v>
      </c>
      <c r="F13" s="52">
        <f t="shared" si="3"/>
        <v>2.1274539815077903E-2</v>
      </c>
      <c r="H13" s="19">
        <v>11015.255000000001</v>
      </c>
      <c r="I13" s="140">
        <v>11650.907999999998</v>
      </c>
      <c r="J13" s="247">
        <f t="shared" si="4"/>
        <v>5.3321058011101645E-2</v>
      </c>
      <c r="K13" s="215">
        <f t="shared" si="5"/>
        <v>5.3586089844533911E-2</v>
      </c>
      <c r="L13" s="52">
        <f t="shared" si="6"/>
        <v>5.7706607790740799E-2</v>
      </c>
      <c r="N13" s="27">
        <f t="shared" si="0"/>
        <v>4.0625560132919771</v>
      </c>
      <c r="O13" s="152">
        <f t="shared" si="0"/>
        <v>4.2074801361022756</v>
      </c>
      <c r="P13" s="52">
        <f t="shared" si="7"/>
        <v>3.5673138373017353E-2</v>
      </c>
    </row>
    <row r="14" spans="1:16" ht="20.100000000000001" customHeight="1" x14ac:dyDescent="0.25">
      <c r="A14" s="8" t="s">
        <v>191</v>
      </c>
      <c r="B14" s="19">
        <v>41105.929999999986</v>
      </c>
      <c r="C14" s="140">
        <v>38451.610000000008</v>
      </c>
      <c r="D14" s="247">
        <f t="shared" si="1"/>
        <v>5.7814605322452084E-2</v>
      </c>
      <c r="E14" s="215">
        <f t="shared" si="2"/>
        <v>5.2878584809937519E-2</v>
      </c>
      <c r="F14" s="52">
        <f t="shared" si="3"/>
        <v>-6.4572678443231404E-2</v>
      </c>
      <c r="H14" s="19">
        <v>10088.767000000002</v>
      </c>
      <c r="I14" s="140">
        <v>9715.3529999999973</v>
      </c>
      <c r="J14" s="247">
        <f t="shared" si="4"/>
        <v>4.8836248499693195E-2</v>
      </c>
      <c r="K14" s="215">
        <f t="shared" si="5"/>
        <v>4.4683880323264251E-2</v>
      </c>
      <c r="L14" s="52">
        <f t="shared" si="6"/>
        <v>-3.7012848051699902E-2</v>
      </c>
      <c r="N14" s="27">
        <f t="shared" si="0"/>
        <v>2.4543337177871916</v>
      </c>
      <c r="O14" s="152">
        <f t="shared" si="0"/>
        <v>2.5266440078841939</v>
      </c>
      <c r="P14" s="52">
        <f t="shared" si="7"/>
        <v>2.9462289326406963E-2</v>
      </c>
    </row>
    <row r="15" spans="1:16" ht="20.100000000000001" customHeight="1" x14ac:dyDescent="0.25">
      <c r="A15" s="8" t="s">
        <v>185</v>
      </c>
      <c r="B15" s="19">
        <v>48421.290000000008</v>
      </c>
      <c r="C15" s="140">
        <v>34078.78</v>
      </c>
      <c r="D15" s="247">
        <f t="shared" si="1"/>
        <v>6.8103501625045276E-2</v>
      </c>
      <c r="E15" s="215">
        <f t="shared" si="2"/>
        <v>4.6865076870622635E-2</v>
      </c>
      <c r="F15" s="52">
        <f t="shared" si="3"/>
        <v>-0.29620255883310848</v>
      </c>
      <c r="H15" s="19">
        <v>9930.9139999999952</v>
      </c>
      <c r="I15" s="140">
        <v>8193.8010000000031</v>
      </c>
      <c r="J15" s="247">
        <f t="shared" si="4"/>
        <v>4.8072136459597271E-2</v>
      </c>
      <c r="K15" s="215">
        <f t="shared" si="5"/>
        <v>3.7685797240372347E-2</v>
      </c>
      <c r="L15" s="52">
        <f t="shared" si="6"/>
        <v>-0.1749197505889179</v>
      </c>
      <c r="N15" s="27">
        <f t="shared" si="0"/>
        <v>2.0509395763722926</v>
      </c>
      <c r="O15" s="152">
        <f t="shared" si="0"/>
        <v>2.4043704029310922</v>
      </c>
      <c r="P15" s="52">
        <f t="shared" si="7"/>
        <v>0.17232629894633411</v>
      </c>
    </row>
    <row r="16" spans="1:16" ht="20.100000000000001" customHeight="1" x14ac:dyDescent="0.25">
      <c r="A16" s="8" t="s">
        <v>188</v>
      </c>
      <c r="B16" s="19">
        <v>16005.16</v>
      </c>
      <c r="C16" s="140">
        <v>22237.390000000007</v>
      </c>
      <c r="D16" s="247">
        <f t="shared" si="1"/>
        <v>2.2510912866408751E-2</v>
      </c>
      <c r="E16" s="215">
        <f t="shared" si="2"/>
        <v>3.0580818672265128E-2</v>
      </c>
      <c r="F16" s="52">
        <f t="shared" si="3"/>
        <v>0.38938879711293151</v>
      </c>
      <c r="H16" s="19">
        <v>4372.7779999999984</v>
      </c>
      <c r="I16" s="140">
        <v>5933.1690000000026</v>
      </c>
      <c r="J16" s="247">
        <f t="shared" si="4"/>
        <v>2.1167113190540657E-2</v>
      </c>
      <c r="K16" s="215">
        <f t="shared" si="5"/>
        <v>2.7288459156728697E-2</v>
      </c>
      <c r="L16" s="52">
        <f t="shared" si="6"/>
        <v>0.35684203497181993</v>
      </c>
      <c r="N16" s="27">
        <f t="shared" si="0"/>
        <v>2.7321051460903849</v>
      </c>
      <c r="O16" s="152">
        <f t="shared" si="0"/>
        <v>2.6681049349766321</v>
      </c>
      <c r="P16" s="52">
        <f t="shared" si="7"/>
        <v>-2.3425237204115816E-2</v>
      </c>
    </row>
    <row r="17" spans="1:16" ht="20.100000000000001" customHeight="1" x14ac:dyDescent="0.25">
      <c r="A17" s="8" t="s">
        <v>195</v>
      </c>
      <c r="B17" s="19">
        <v>22878.22</v>
      </c>
      <c r="C17" s="140">
        <v>23283.71</v>
      </c>
      <c r="D17" s="247">
        <f t="shared" si="1"/>
        <v>3.2177723744000693E-2</v>
      </c>
      <c r="E17" s="215">
        <f t="shared" si="2"/>
        <v>3.2019716051551288E-2</v>
      </c>
      <c r="F17" s="52">
        <f t="shared" si="3"/>
        <v>1.7723843900443213E-2</v>
      </c>
      <c r="H17" s="19">
        <v>5053.9239999999982</v>
      </c>
      <c r="I17" s="140">
        <v>5303.4939999999997</v>
      </c>
      <c r="J17" s="247">
        <f t="shared" si="4"/>
        <v>2.4464306526512436E-2</v>
      </c>
      <c r="K17" s="215">
        <f t="shared" si="5"/>
        <v>2.4392391217400961E-2</v>
      </c>
      <c r="L17" s="52">
        <f t="shared" si="6"/>
        <v>4.938143114142627E-2</v>
      </c>
      <c r="N17" s="27">
        <f t="shared" si="0"/>
        <v>2.2090547254113293</v>
      </c>
      <c r="O17" s="152">
        <f t="shared" si="0"/>
        <v>2.2777701663523553</v>
      </c>
      <c r="P17" s="52">
        <f t="shared" si="7"/>
        <v>3.1106264661791515E-2</v>
      </c>
    </row>
    <row r="18" spans="1:16" ht="20.100000000000001" customHeight="1" x14ac:dyDescent="0.25">
      <c r="A18" s="8" t="s">
        <v>155</v>
      </c>
      <c r="B18" s="19">
        <v>13716.270000000006</v>
      </c>
      <c r="C18" s="140">
        <v>15053.699999999999</v>
      </c>
      <c r="D18" s="247">
        <f t="shared" si="1"/>
        <v>1.9291638373008239E-2</v>
      </c>
      <c r="E18" s="215">
        <f t="shared" si="2"/>
        <v>2.0701821124092235E-2</v>
      </c>
      <c r="F18" s="52">
        <f t="shared" si="3"/>
        <v>9.7506829480608972E-2</v>
      </c>
      <c r="H18" s="19">
        <v>4862.82</v>
      </c>
      <c r="I18" s="140">
        <v>5252.2860000000001</v>
      </c>
      <c r="J18" s="247">
        <f t="shared" si="4"/>
        <v>2.3539237840390009E-2</v>
      </c>
      <c r="K18" s="215">
        <f t="shared" si="5"/>
        <v>2.4156869961138455E-2</v>
      </c>
      <c r="L18" s="52">
        <f t="shared" si="6"/>
        <v>8.0090564734043287E-2</v>
      </c>
      <c r="N18" s="27">
        <f t="shared" si="0"/>
        <v>3.5452932903770469</v>
      </c>
      <c r="O18" s="152">
        <f t="shared" si="0"/>
        <v>3.4890332609258854</v>
      </c>
      <c r="P18" s="52">
        <f t="shared" si="7"/>
        <v>-1.5868935189048396E-2</v>
      </c>
    </row>
    <row r="19" spans="1:16" ht="20.100000000000001" customHeight="1" x14ac:dyDescent="0.25">
      <c r="A19" s="8" t="s">
        <v>158</v>
      </c>
      <c r="B19" s="19">
        <v>7113.14</v>
      </c>
      <c r="C19" s="140">
        <v>24689.140000000007</v>
      </c>
      <c r="D19" s="247">
        <f t="shared" si="1"/>
        <v>1.0004478227432076E-2</v>
      </c>
      <c r="E19" s="215">
        <f t="shared" si="2"/>
        <v>3.3952460855980304E-2</v>
      </c>
      <c r="F19" s="52">
        <f t="shared" si="3"/>
        <v>2.4709200156330406</v>
      </c>
      <c r="H19" s="19">
        <v>1467.3370000000002</v>
      </c>
      <c r="I19" s="140">
        <v>5141.8359999999993</v>
      </c>
      <c r="J19" s="247">
        <f t="shared" si="4"/>
        <v>7.1028733605201025E-3</v>
      </c>
      <c r="K19" s="215">
        <f t="shared" si="5"/>
        <v>2.3648876625054365E-2</v>
      </c>
      <c r="L19" s="52">
        <f t="shared" si="6"/>
        <v>2.5041956960125713</v>
      </c>
      <c r="N19" s="27">
        <f t="shared" si="0"/>
        <v>2.0628540981901105</v>
      </c>
      <c r="O19" s="152">
        <f t="shared" si="0"/>
        <v>2.0826306627124307</v>
      </c>
      <c r="P19" s="52">
        <f t="shared" si="7"/>
        <v>9.5869914114001739E-3</v>
      </c>
    </row>
    <row r="20" spans="1:16" ht="20.100000000000001" customHeight="1" x14ac:dyDescent="0.25">
      <c r="A20" s="8" t="s">
        <v>192</v>
      </c>
      <c r="B20" s="19">
        <v>13750.11</v>
      </c>
      <c r="C20" s="140">
        <v>17494.200000000004</v>
      </c>
      <c r="D20" s="247">
        <f t="shared" si="1"/>
        <v>1.9339233604258606E-2</v>
      </c>
      <c r="E20" s="215">
        <f t="shared" si="2"/>
        <v>2.4057992328071803E-2</v>
      </c>
      <c r="F20" s="52">
        <f t="shared" si="3"/>
        <v>0.27229527618324534</v>
      </c>
      <c r="H20" s="19">
        <v>4218.3850000000002</v>
      </c>
      <c r="I20" s="140">
        <v>4446.6059999999989</v>
      </c>
      <c r="J20" s="247">
        <f t="shared" si="4"/>
        <v>2.0419749819514936E-2</v>
      </c>
      <c r="K20" s="215">
        <f t="shared" si="5"/>
        <v>2.0451301187790989E-2</v>
      </c>
      <c r="L20" s="52">
        <f t="shared" si="6"/>
        <v>5.4101510412159777E-2</v>
      </c>
      <c r="N20" s="27">
        <f t="shared" si="0"/>
        <v>3.0678918205017998</v>
      </c>
      <c r="O20" s="152">
        <f t="shared" si="0"/>
        <v>2.5417601262132576</v>
      </c>
      <c r="P20" s="52">
        <f t="shared" si="7"/>
        <v>-0.1714961690541244</v>
      </c>
    </row>
    <row r="21" spans="1:16" ht="20.100000000000001" customHeight="1" x14ac:dyDescent="0.25">
      <c r="A21" s="8" t="s">
        <v>157</v>
      </c>
      <c r="B21" s="19">
        <v>16091.869999999999</v>
      </c>
      <c r="C21" s="140">
        <v>15667.130000000001</v>
      </c>
      <c r="D21" s="247">
        <f t="shared" si="1"/>
        <v>2.2632868614095518E-2</v>
      </c>
      <c r="E21" s="215">
        <f t="shared" si="2"/>
        <v>2.1545408955133901E-2</v>
      </c>
      <c r="F21" s="52">
        <f t="shared" si="3"/>
        <v>-2.639469496087142E-2</v>
      </c>
      <c r="H21" s="19">
        <v>4299.7489999999989</v>
      </c>
      <c r="I21" s="140">
        <v>4355.6760000000013</v>
      </c>
      <c r="J21" s="247">
        <f t="shared" si="4"/>
        <v>2.0813604938076893E-2</v>
      </c>
      <c r="K21" s="215">
        <f t="shared" si="5"/>
        <v>2.0033086302774016E-2</v>
      </c>
      <c r="L21" s="52">
        <f t="shared" si="6"/>
        <v>1.300703831781865E-2</v>
      </c>
      <c r="N21" s="27">
        <f t="shared" si="0"/>
        <v>2.6720008302329057</v>
      </c>
      <c r="O21" s="152">
        <f t="shared" si="0"/>
        <v>2.7801365023459952</v>
      </c>
      <c r="P21" s="52">
        <f t="shared" si="7"/>
        <v>4.0469924593423058E-2</v>
      </c>
    </row>
    <row r="22" spans="1:16" ht="20.100000000000001" customHeight="1" x14ac:dyDescent="0.25">
      <c r="A22" s="8" t="s">
        <v>189</v>
      </c>
      <c r="B22" s="19">
        <v>17676.370000000003</v>
      </c>
      <c r="C22" s="140">
        <v>11114.21</v>
      </c>
      <c r="D22" s="247">
        <f t="shared" si="1"/>
        <v>2.4861433741643429E-2</v>
      </c>
      <c r="E22" s="215">
        <f t="shared" si="2"/>
        <v>1.5284241572211293E-2</v>
      </c>
      <c r="F22" s="52">
        <f t="shared" si="3"/>
        <v>-0.37123911753374716</v>
      </c>
      <c r="H22" s="19">
        <v>5497.0559999999978</v>
      </c>
      <c r="I22" s="140">
        <v>3627.5890000000009</v>
      </c>
      <c r="J22" s="247">
        <f t="shared" si="4"/>
        <v>2.6609356012754513E-2</v>
      </c>
      <c r="K22" s="215">
        <f t="shared" si="5"/>
        <v>1.668439147172418E-2</v>
      </c>
      <c r="L22" s="52">
        <f t="shared" si="6"/>
        <v>-0.34008512920370426</v>
      </c>
      <c r="N22" s="27">
        <f t="shared" si="0"/>
        <v>3.1098330709302853</v>
      </c>
      <c r="O22" s="152">
        <f t="shared" si="0"/>
        <v>3.2639197927697978</v>
      </c>
      <c r="P22" s="52">
        <f t="shared" si="7"/>
        <v>4.9548229221647117E-2</v>
      </c>
    </row>
    <row r="23" spans="1:16" ht="20.100000000000001" customHeight="1" x14ac:dyDescent="0.25">
      <c r="A23" s="8" t="s">
        <v>194</v>
      </c>
      <c r="B23" s="19">
        <v>10829.440000000002</v>
      </c>
      <c r="C23" s="140">
        <v>9076.2100000000009</v>
      </c>
      <c r="D23" s="247">
        <f t="shared" si="1"/>
        <v>1.5231374146337909E-2</v>
      </c>
      <c r="E23" s="215">
        <f t="shared" si="2"/>
        <v>1.2481587643217096E-2</v>
      </c>
      <c r="F23" s="52">
        <f t="shared" si="3"/>
        <v>-0.1618947978842859</v>
      </c>
      <c r="H23" s="19">
        <v>3680.3049999999994</v>
      </c>
      <c r="I23" s="140">
        <v>3298.0880000000006</v>
      </c>
      <c r="J23" s="247">
        <f t="shared" si="4"/>
        <v>1.7815089746315214E-2</v>
      </c>
      <c r="K23" s="215">
        <f t="shared" si="5"/>
        <v>1.5168915580071461E-2</v>
      </c>
      <c r="L23" s="52">
        <f t="shared" si="6"/>
        <v>-0.10385470769406308</v>
      </c>
      <c r="N23" s="27">
        <f t="shared" si="0"/>
        <v>3.3984259573902236</v>
      </c>
      <c r="O23" s="152">
        <f t="shared" si="0"/>
        <v>3.6337722463451154</v>
      </c>
      <c r="P23" s="52">
        <f t="shared" si="7"/>
        <v>6.9251557016596868E-2</v>
      </c>
    </row>
    <row r="24" spans="1:16" ht="20.100000000000001" customHeight="1" x14ac:dyDescent="0.25">
      <c r="A24" s="8" t="s">
        <v>161</v>
      </c>
      <c r="B24" s="19">
        <v>7409.4000000000005</v>
      </c>
      <c r="C24" s="140">
        <v>6582.4700000000012</v>
      </c>
      <c r="D24" s="247">
        <f t="shared" si="1"/>
        <v>1.0421161537427243E-2</v>
      </c>
      <c r="E24" s="215">
        <f t="shared" si="2"/>
        <v>9.0522008871376097E-3</v>
      </c>
      <c r="F24" s="52">
        <f t="shared" si="3"/>
        <v>-0.11160552811293753</v>
      </c>
      <c r="H24" s="19">
        <v>2636.4170000000008</v>
      </c>
      <c r="I24" s="140">
        <v>2768.3810000000003</v>
      </c>
      <c r="J24" s="247">
        <f t="shared" si="4"/>
        <v>1.2761987243913519E-2</v>
      </c>
      <c r="K24" s="215">
        <f t="shared" si="5"/>
        <v>1.2732631052438204E-2</v>
      </c>
      <c r="L24" s="52">
        <f t="shared" si="6"/>
        <v>5.0054297176812104E-2</v>
      </c>
      <c r="N24" s="27">
        <f t="shared" si="0"/>
        <v>3.5582057926417803</v>
      </c>
      <c r="O24" s="152">
        <f t="shared" si="0"/>
        <v>4.2056872268312651</v>
      </c>
      <c r="P24" s="52">
        <f t="shared" si="7"/>
        <v>0.18196851782110218</v>
      </c>
    </row>
    <row r="25" spans="1:16" ht="20.100000000000001" customHeight="1" x14ac:dyDescent="0.25">
      <c r="A25" s="8" t="s">
        <v>160</v>
      </c>
      <c r="B25" s="19">
        <v>5831.3300000000008</v>
      </c>
      <c r="C25" s="140">
        <v>6796.4400000000005</v>
      </c>
      <c r="D25" s="247">
        <f t="shared" si="1"/>
        <v>8.2016400664082934E-3</v>
      </c>
      <c r="E25" s="215">
        <f t="shared" si="2"/>
        <v>9.3464520457180265E-3</v>
      </c>
      <c r="F25" s="52">
        <f t="shared" si="3"/>
        <v>0.16550426746556954</v>
      </c>
      <c r="H25" s="19">
        <v>2070.1290000000008</v>
      </c>
      <c r="I25" s="140">
        <v>2699.128999999999</v>
      </c>
      <c r="J25" s="247">
        <f t="shared" si="4"/>
        <v>1.0020781951889799E-2</v>
      </c>
      <c r="K25" s="215">
        <f t="shared" si="5"/>
        <v>1.2414119920609359E-2</v>
      </c>
      <c r="L25" s="52">
        <f t="shared" si="6"/>
        <v>0.30384579898160835</v>
      </c>
      <c r="N25" s="27">
        <f t="shared" si="0"/>
        <v>3.5500117468913617</v>
      </c>
      <c r="O25" s="152">
        <f t="shared" si="0"/>
        <v>3.9713864905744756</v>
      </c>
      <c r="P25" s="52">
        <f t="shared" si="7"/>
        <v>0.11869671813117212</v>
      </c>
    </row>
    <row r="26" spans="1:16" ht="20.100000000000001" customHeight="1" x14ac:dyDescent="0.25">
      <c r="A26" s="8" t="s">
        <v>193</v>
      </c>
      <c r="B26" s="19">
        <v>5947.0599999999995</v>
      </c>
      <c r="C26" s="140">
        <v>7809.66</v>
      </c>
      <c r="D26" s="247">
        <f t="shared" si="1"/>
        <v>8.3644118191448773E-3</v>
      </c>
      <c r="E26" s="215">
        <f t="shared" si="2"/>
        <v>1.0739830364626515E-2</v>
      </c>
      <c r="F26" s="52">
        <f t="shared" si="3"/>
        <v>0.31319677285919439</v>
      </c>
      <c r="H26" s="19">
        <v>1902.1800000000007</v>
      </c>
      <c r="I26" s="140">
        <v>2298.6149999999998</v>
      </c>
      <c r="J26" s="247">
        <f t="shared" si="4"/>
        <v>9.2077986508308125E-3</v>
      </c>
      <c r="K26" s="215">
        <f t="shared" si="5"/>
        <v>1.0572033519447011E-2</v>
      </c>
      <c r="L26" s="52">
        <f t="shared" si="6"/>
        <v>0.20841087594233926</v>
      </c>
      <c r="N26" s="27">
        <f t="shared" si="0"/>
        <v>3.1985216224487409</v>
      </c>
      <c r="O26" s="152">
        <f t="shared" si="0"/>
        <v>2.943297147379015</v>
      </c>
      <c r="P26" s="52">
        <f t="shared" si="7"/>
        <v>-7.9794512964501962E-2</v>
      </c>
    </row>
    <row r="27" spans="1:16" ht="20.100000000000001" customHeight="1" x14ac:dyDescent="0.25">
      <c r="A27" s="8" t="s">
        <v>198</v>
      </c>
      <c r="B27" s="19">
        <v>7056.0199999999986</v>
      </c>
      <c r="C27" s="140">
        <v>9538.48</v>
      </c>
      <c r="D27" s="247">
        <f t="shared" si="1"/>
        <v>9.9241401775200903E-3</v>
      </c>
      <c r="E27" s="215">
        <f t="shared" si="2"/>
        <v>1.3117300514540034E-2</v>
      </c>
      <c r="F27" s="52">
        <f t="shared" si="3"/>
        <v>0.35182156513161833</v>
      </c>
      <c r="H27" s="19">
        <v>1600.5650000000001</v>
      </c>
      <c r="I27" s="140">
        <v>2198.3099999999995</v>
      </c>
      <c r="J27" s="247">
        <f t="shared" si="4"/>
        <v>7.7477842515256247E-3</v>
      </c>
      <c r="K27" s="215">
        <f t="shared" si="5"/>
        <v>1.0110700141665983E-2</v>
      </c>
      <c r="L27" s="52">
        <f t="shared" si="6"/>
        <v>0.37345874737983115</v>
      </c>
      <c r="N27" s="27">
        <f t="shared" si="0"/>
        <v>2.2683680034920544</v>
      </c>
      <c r="O27" s="152">
        <f t="shared" si="0"/>
        <v>2.304675378047655</v>
      </c>
      <c r="P27" s="52">
        <f t="shared" si="7"/>
        <v>1.6005945463746177E-2</v>
      </c>
    </row>
    <row r="28" spans="1:16" ht="20.100000000000001" customHeight="1" x14ac:dyDescent="0.25">
      <c r="A28" s="8" t="s">
        <v>159</v>
      </c>
      <c r="B28" s="19">
        <v>807.31</v>
      </c>
      <c r="C28" s="140">
        <v>1069.0999999999999</v>
      </c>
      <c r="D28" s="247">
        <f t="shared" si="1"/>
        <v>1.135464129454529E-3</v>
      </c>
      <c r="E28" s="215">
        <f t="shared" si="2"/>
        <v>1.4702243942530412E-3</v>
      </c>
      <c r="F28" s="52">
        <f t="shared" si="3"/>
        <v>0.32427444228363328</v>
      </c>
      <c r="H28" s="19">
        <v>1456.4319999999998</v>
      </c>
      <c r="I28" s="140">
        <v>2073.1330000000007</v>
      </c>
      <c r="J28" s="247">
        <f t="shared" si="4"/>
        <v>7.0500860090142959E-3</v>
      </c>
      <c r="K28" s="215">
        <f t="shared" si="5"/>
        <v>9.5349728276687262E-3</v>
      </c>
      <c r="L28" s="52">
        <f t="shared" si="6"/>
        <v>0.42343274522943813</v>
      </c>
      <c r="N28" s="27">
        <f t="shared" si="0"/>
        <v>18.040554433860599</v>
      </c>
      <c r="O28" s="152">
        <f t="shared" si="0"/>
        <v>19.391385277336084</v>
      </c>
      <c r="P28" s="52">
        <f t="shared" si="7"/>
        <v>7.4877457254866275E-2</v>
      </c>
    </row>
    <row r="29" spans="1:16" ht="20.100000000000001" customHeight="1" x14ac:dyDescent="0.25">
      <c r="A29" s="8" t="s">
        <v>197</v>
      </c>
      <c r="B29" s="19">
        <v>4580.3000000000011</v>
      </c>
      <c r="C29" s="140">
        <v>6616.7999999999993</v>
      </c>
      <c r="D29" s="247">
        <f t="shared" si="1"/>
        <v>6.4420933125324603E-3</v>
      </c>
      <c r="E29" s="215">
        <f t="shared" si="2"/>
        <v>9.0994114412997137E-3</v>
      </c>
      <c r="F29" s="52">
        <f>(C29-B29)/B29</f>
        <v>0.44462153134074139</v>
      </c>
      <c r="H29" s="19">
        <v>1363.961</v>
      </c>
      <c r="I29" s="140">
        <v>1939.712</v>
      </c>
      <c r="J29" s="247">
        <f t="shared" si="4"/>
        <v>6.6024657264748031E-3</v>
      </c>
      <c r="K29" s="215">
        <f t="shared" si="5"/>
        <v>8.921328835874473E-3</v>
      </c>
      <c r="L29" s="52">
        <f>(I29-H29)/H29</f>
        <v>0.42211690803476049</v>
      </c>
      <c r="N29" s="27">
        <f t="shared" si="0"/>
        <v>2.9778857280090816</v>
      </c>
      <c r="O29" s="152">
        <f t="shared" si="0"/>
        <v>2.9314955869906907</v>
      </c>
      <c r="P29" s="52">
        <f>(O29-N29)/N29</f>
        <v>-1.5578213959675964E-2</v>
      </c>
    </row>
    <row r="30" spans="1:16" ht="20.100000000000001" customHeight="1" x14ac:dyDescent="0.25">
      <c r="A30" s="8" t="s">
        <v>164</v>
      </c>
      <c r="B30" s="19">
        <v>3199.4299999999994</v>
      </c>
      <c r="C30" s="140">
        <v>2940.5300000000011</v>
      </c>
      <c r="D30" s="247">
        <f t="shared" si="1"/>
        <v>4.4999293947810669E-3</v>
      </c>
      <c r="E30" s="215">
        <f t="shared" si="2"/>
        <v>4.0438115592862194E-3</v>
      </c>
      <c r="F30" s="52">
        <f t="shared" si="3"/>
        <v>-8.0920663993273273E-2</v>
      </c>
      <c r="H30" s="19">
        <v>1690.9780000000001</v>
      </c>
      <c r="I30" s="140">
        <v>1518.7150000000004</v>
      </c>
      <c r="J30" s="247">
        <f t="shared" si="4"/>
        <v>8.1854424644274351E-3</v>
      </c>
      <c r="K30" s="215">
        <f t="shared" si="5"/>
        <v>6.9850348520682989E-3</v>
      </c>
      <c r="L30" s="52">
        <f t="shared" si="6"/>
        <v>-0.10187181619157652</v>
      </c>
      <c r="N30" s="27">
        <f t="shared" si="0"/>
        <v>5.2852476847438465</v>
      </c>
      <c r="O30" s="152">
        <f t="shared" si="0"/>
        <v>5.1647662156141916</v>
      </c>
      <c r="P30" s="52">
        <f t="shared" si="7"/>
        <v>-2.2795803776127888E-2</v>
      </c>
    </row>
    <row r="31" spans="1:16" ht="20.100000000000001" customHeight="1" x14ac:dyDescent="0.25">
      <c r="A31" s="8" t="s">
        <v>165</v>
      </c>
      <c r="B31" s="19">
        <v>2221.86</v>
      </c>
      <c r="C31" s="140">
        <v>5089.6400000000003</v>
      </c>
      <c r="D31" s="247">
        <f t="shared" si="1"/>
        <v>3.1249982419019212E-3</v>
      </c>
      <c r="E31" s="215">
        <f t="shared" si="2"/>
        <v>6.9992637601403521E-3</v>
      </c>
      <c r="F31" s="52">
        <f t="shared" si="3"/>
        <v>1.2907113859559107</v>
      </c>
      <c r="H31" s="19">
        <v>468.22900000000004</v>
      </c>
      <c r="I31" s="140">
        <v>1123.4420000000002</v>
      </c>
      <c r="J31" s="247">
        <f t="shared" si="4"/>
        <v>2.2665354248703378E-3</v>
      </c>
      <c r="K31" s="215">
        <f t="shared" si="5"/>
        <v>5.1670534131007554E-3</v>
      </c>
      <c r="L31" s="52">
        <f t="shared" si="6"/>
        <v>1.3993430564958602</v>
      </c>
      <c r="N31" s="27">
        <f t="shared" si="0"/>
        <v>2.1073740019623202</v>
      </c>
      <c r="O31" s="152">
        <f t="shared" si="0"/>
        <v>2.207311322608279</v>
      </c>
      <c r="P31" s="52">
        <f t="shared" si="7"/>
        <v>4.7422678913614937E-2</v>
      </c>
    </row>
    <row r="32" spans="1:16" ht="20.100000000000001" customHeight="1" thickBot="1" x14ac:dyDescent="0.3">
      <c r="A32" s="8" t="s">
        <v>17</v>
      </c>
      <c r="B32" s="19">
        <f>B33-SUM(B7:B31)</f>
        <v>53848.839999999269</v>
      </c>
      <c r="C32" s="140">
        <f>C33-SUM(C7:C31)</f>
        <v>51500.780000000144</v>
      </c>
      <c r="D32" s="247">
        <f t="shared" si="1"/>
        <v>7.573723381691716E-2</v>
      </c>
      <c r="E32" s="215">
        <f t="shared" si="2"/>
        <v>7.0823779888746941E-2</v>
      </c>
      <c r="F32" s="52">
        <f t="shared" si="3"/>
        <v>-4.3604653322135749E-2</v>
      </c>
      <c r="H32" s="19">
        <f>H33-SUM(H7:H31)</f>
        <v>14971.03700000004</v>
      </c>
      <c r="I32" s="140">
        <f>I33-SUM(I7:I31)</f>
        <v>14918.860999999888</v>
      </c>
      <c r="J32" s="247">
        <f t="shared" si="4"/>
        <v>7.2469637095405534E-2</v>
      </c>
      <c r="K32" s="215">
        <f t="shared" si="5"/>
        <v>6.861640534146414E-2</v>
      </c>
      <c r="L32" s="52">
        <f t="shared" si="6"/>
        <v>-3.4851293200432363E-3</v>
      </c>
      <c r="N32" s="27">
        <f t="shared" si="0"/>
        <v>2.7801967507564216</v>
      </c>
      <c r="O32" s="152">
        <f t="shared" si="0"/>
        <v>2.8968223393897814</v>
      </c>
      <c r="P32" s="52">
        <f t="shared" si="7"/>
        <v>4.1948681726078893E-2</v>
      </c>
    </row>
    <row r="33" spans="1:16" ht="26.25" customHeight="1" thickBot="1" x14ac:dyDescent="0.3">
      <c r="A33" s="12" t="s">
        <v>18</v>
      </c>
      <c r="B33" s="17">
        <v>710995.59999999951</v>
      </c>
      <c r="C33" s="145">
        <v>727167.90999999992</v>
      </c>
      <c r="D33" s="243">
        <f>SUM(D7:D32)</f>
        <v>0.99999999999999956</v>
      </c>
      <c r="E33" s="244">
        <f>SUM(E7:E32)</f>
        <v>1.0000000000000002</v>
      </c>
      <c r="F33" s="57">
        <f t="shared" si="3"/>
        <v>2.2746005741808271E-2</v>
      </c>
      <c r="G33" s="1"/>
      <c r="H33" s="17">
        <v>206583.57900000003</v>
      </c>
      <c r="I33" s="145">
        <v>217424.11199999988</v>
      </c>
      <c r="J33" s="243">
        <f>SUM(J7:J32)</f>
        <v>0.99999999999999989</v>
      </c>
      <c r="K33" s="244">
        <f>SUM(K7:K32)</f>
        <v>1</v>
      </c>
      <c r="L33" s="57">
        <f t="shared" si="6"/>
        <v>5.2475288948304305E-2</v>
      </c>
      <c r="N33" s="29">
        <f t="shared" si="0"/>
        <v>2.9055535505423684</v>
      </c>
      <c r="O33" s="146">
        <f t="shared" si="0"/>
        <v>2.9900124718099823</v>
      </c>
      <c r="P33" s="57">
        <f t="shared" si="7"/>
        <v>2.9068100036169796E-2</v>
      </c>
    </row>
    <row r="35" spans="1:16" ht="15.75" thickBot="1" x14ac:dyDescent="0.3"/>
    <row r="36" spans="1:16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6" x14ac:dyDescent="0.25">
      <c r="A37" s="360"/>
      <c r="B37" s="354" t="str">
        <f>B5</f>
        <v>jan-jun</v>
      </c>
      <c r="C37" s="348"/>
      <c r="D37" s="354" t="str">
        <f>B5</f>
        <v>jan-jun</v>
      </c>
      <c r="E37" s="348"/>
      <c r="F37" s="131" t="str">
        <f>F5</f>
        <v>2023/2022</v>
      </c>
      <c r="H37" s="343" t="str">
        <f>B5</f>
        <v>jan-jun</v>
      </c>
      <c r="I37" s="348"/>
      <c r="J37" s="354" t="str">
        <f>B5</f>
        <v>jan-jun</v>
      </c>
      <c r="K37" s="344"/>
      <c r="L37" s="131" t="str">
        <f>F37</f>
        <v>2023/2022</v>
      </c>
      <c r="N37" s="343" t="str">
        <f>B5</f>
        <v>jan-jun</v>
      </c>
      <c r="O37" s="344"/>
      <c r="P37" s="131" t="str">
        <f>P5</f>
        <v>2023/2022</v>
      </c>
    </row>
    <row r="38" spans="1:16" ht="19.5" customHeight="1" thickBot="1" x14ac:dyDescent="0.3">
      <c r="A38" s="361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190</v>
      </c>
      <c r="B39" s="39">
        <v>50200.549999999988</v>
      </c>
      <c r="C39" s="147">
        <v>58290.790000000015</v>
      </c>
      <c r="D39" s="247">
        <f t="shared" ref="D39:D61" si="8">B39/$B$62</f>
        <v>0.1648646100349361</v>
      </c>
      <c r="E39" s="246">
        <f t="shared" ref="E39:E61" si="9">C39/$C$62</f>
        <v>0.19620614688798185</v>
      </c>
      <c r="F39" s="52">
        <f>(C39-B39)/B39</f>
        <v>0.1611583936829383</v>
      </c>
      <c r="H39" s="39">
        <v>12182.227000000001</v>
      </c>
      <c r="I39" s="147">
        <v>14057.971000000003</v>
      </c>
      <c r="J39" s="247">
        <f t="shared" ref="J39:J61" si="10">H39/$H$62</f>
        <v>0.15901948859648396</v>
      </c>
      <c r="K39" s="246">
        <f t="shared" ref="K39:K61" si="11">I39/$I$62</f>
        <v>0.18295006984534803</v>
      </c>
      <c r="L39" s="52">
        <f>(I39-H39)/H39</f>
        <v>0.15397381775926539</v>
      </c>
      <c r="N39" s="27">
        <f t="shared" ref="N39:O62" si="12">(H39/B39)*10</f>
        <v>2.4267118587346164</v>
      </c>
      <c r="O39" s="151">
        <f t="shared" si="12"/>
        <v>2.4116967706219112</v>
      </c>
      <c r="P39" s="61">
        <f t="shared" si="7"/>
        <v>-6.187421081188681E-3</v>
      </c>
    </row>
    <row r="40" spans="1:16" ht="20.100000000000001" customHeight="1" x14ac:dyDescent="0.25">
      <c r="A40" s="38" t="s">
        <v>187</v>
      </c>
      <c r="B40" s="19">
        <v>54801.27</v>
      </c>
      <c r="C40" s="140">
        <v>48700.50999999998</v>
      </c>
      <c r="D40" s="247">
        <f t="shared" si="8"/>
        <v>0.17997392474722376</v>
      </c>
      <c r="E40" s="215">
        <f t="shared" si="9"/>
        <v>0.16392537171960825</v>
      </c>
      <c r="F40" s="52">
        <f t="shared" ref="F40:F62" si="13">(C40-B40)/B40</f>
        <v>-0.11132515724544371</v>
      </c>
      <c r="H40" s="19">
        <v>13745.668000000003</v>
      </c>
      <c r="I40" s="140">
        <v>12679.444</v>
      </c>
      <c r="J40" s="247">
        <f t="shared" si="10"/>
        <v>0.17942771020249867</v>
      </c>
      <c r="K40" s="215">
        <f t="shared" si="11"/>
        <v>0.16500995523466214</v>
      </c>
      <c r="L40" s="52">
        <f t="shared" ref="L40:L62" si="14">(I40-H40)/H40</f>
        <v>-7.7568001787908999E-2</v>
      </c>
      <c r="N40" s="27">
        <f t="shared" si="12"/>
        <v>2.5082754469011403</v>
      </c>
      <c r="O40" s="152">
        <f t="shared" si="12"/>
        <v>2.603554665033283</v>
      </c>
      <c r="P40" s="52">
        <f t="shared" si="7"/>
        <v>3.798594697797477E-2</v>
      </c>
    </row>
    <row r="41" spans="1:16" ht="20.100000000000001" customHeight="1" x14ac:dyDescent="0.25">
      <c r="A41" s="38" t="s">
        <v>191</v>
      </c>
      <c r="B41" s="19">
        <v>41105.929999999986</v>
      </c>
      <c r="C41" s="140">
        <v>38451.610000000008</v>
      </c>
      <c r="D41" s="247">
        <f t="shared" si="8"/>
        <v>0.13499679026571185</v>
      </c>
      <c r="E41" s="215">
        <f t="shared" si="9"/>
        <v>0.12942768900094495</v>
      </c>
      <c r="F41" s="52">
        <f t="shared" si="13"/>
        <v>-6.4572678443231404E-2</v>
      </c>
      <c r="H41" s="19">
        <v>10088.767000000002</v>
      </c>
      <c r="I41" s="140">
        <v>9715.3529999999973</v>
      </c>
      <c r="J41" s="247">
        <f t="shared" si="10"/>
        <v>0.13169271668547006</v>
      </c>
      <c r="K41" s="215">
        <f t="shared" si="11"/>
        <v>0.1264353518670803</v>
      </c>
      <c r="L41" s="52">
        <f t="shared" si="14"/>
        <v>-3.7012848051699902E-2</v>
      </c>
      <c r="N41" s="27">
        <f t="shared" si="12"/>
        <v>2.4543337177871916</v>
      </c>
      <c r="O41" s="152">
        <f t="shared" si="12"/>
        <v>2.5266440078841939</v>
      </c>
      <c r="P41" s="52">
        <f t="shared" si="7"/>
        <v>2.9462289326406963E-2</v>
      </c>
    </row>
    <row r="42" spans="1:16" ht="20.100000000000001" customHeight="1" x14ac:dyDescent="0.25">
      <c r="A42" s="38" t="s">
        <v>185</v>
      </c>
      <c r="B42" s="19">
        <v>48421.290000000008</v>
      </c>
      <c r="C42" s="140">
        <v>34078.78</v>
      </c>
      <c r="D42" s="247">
        <f t="shared" si="8"/>
        <v>0.15902130740078654</v>
      </c>
      <c r="E42" s="215">
        <f t="shared" si="9"/>
        <v>0.11470879215126809</v>
      </c>
      <c r="F42" s="52">
        <f t="shared" si="13"/>
        <v>-0.29620255883310848</v>
      </c>
      <c r="H42" s="19">
        <v>9930.9139999999952</v>
      </c>
      <c r="I42" s="140">
        <v>8193.8010000000031</v>
      </c>
      <c r="J42" s="247">
        <f t="shared" si="10"/>
        <v>0.12963219824878178</v>
      </c>
      <c r="K42" s="215">
        <f t="shared" si="11"/>
        <v>0.10663391361732663</v>
      </c>
      <c r="L42" s="52">
        <f t="shared" si="14"/>
        <v>-0.1749197505889179</v>
      </c>
      <c r="N42" s="27">
        <f t="shared" si="12"/>
        <v>2.0509395763722926</v>
      </c>
      <c r="O42" s="152">
        <f t="shared" si="12"/>
        <v>2.4043704029310922</v>
      </c>
      <c r="P42" s="52">
        <f t="shared" si="7"/>
        <v>0.17232629894633411</v>
      </c>
    </row>
    <row r="43" spans="1:16" ht="20.100000000000001" customHeight="1" x14ac:dyDescent="0.25">
      <c r="A43" s="38" t="s">
        <v>188</v>
      </c>
      <c r="B43" s="19">
        <v>16005.16</v>
      </c>
      <c r="C43" s="140">
        <v>22237.390000000007</v>
      </c>
      <c r="D43" s="247">
        <f t="shared" si="8"/>
        <v>5.2562859609043298E-2</v>
      </c>
      <c r="E43" s="215">
        <f t="shared" si="9"/>
        <v>7.4850805911968923E-2</v>
      </c>
      <c r="F43" s="52">
        <f t="shared" si="13"/>
        <v>0.38938879711293151</v>
      </c>
      <c r="H43" s="19">
        <v>4372.7779999999984</v>
      </c>
      <c r="I43" s="140">
        <v>5933.1690000000026</v>
      </c>
      <c r="J43" s="247">
        <f t="shared" si="10"/>
        <v>5.7079622741060043E-2</v>
      </c>
      <c r="K43" s="215">
        <f t="shared" si="11"/>
        <v>7.7214107423770759E-2</v>
      </c>
      <c r="L43" s="52">
        <f t="shared" si="14"/>
        <v>0.35684203497181993</v>
      </c>
      <c r="N43" s="27">
        <f t="shared" si="12"/>
        <v>2.7321051460903849</v>
      </c>
      <c r="O43" s="152">
        <f t="shared" si="12"/>
        <v>2.6681049349766321</v>
      </c>
      <c r="P43" s="52">
        <f t="shared" si="7"/>
        <v>-2.3425237204115816E-2</v>
      </c>
    </row>
    <row r="44" spans="1:16" ht="20.100000000000001" customHeight="1" x14ac:dyDescent="0.25">
      <c r="A44" s="38" t="s">
        <v>195</v>
      </c>
      <c r="B44" s="19">
        <v>22878.22</v>
      </c>
      <c r="C44" s="140">
        <v>23283.71</v>
      </c>
      <c r="D44" s="247">
        <f t="shared" si="8"/>
        <v>7.5134810646366956E-2</v>
      </c>
      <c r="E44" s="215">
        <f t="shared" si="9"/>
        <v>7.8372707324041599E-2</v>
      </c>
      <c r="F44" s="52">
        <f t="shared" si="13"/>
        <v>1.7723843900443213E-2</v>
      </c>
      <c r="H44" s="19">
        <v>5053.9239999999982</v>
      </c>
      <c r="I44" s="140">
        <v>5303.4939999999997</v>
      </c>
      <c r="J44" s="247">
        <f t="shared" si="10"/>
        <v>6.5970894310662276E-2</v>
      </c>
      <c r="K44" s="215">
        <f t="shared" si="11"/>
        <v>6.9019533311342293E-2</v>
      </c>
      <c r="L44" s="52">
        <f t="shared" si="14"/>
        <v>4.938143114142627E-2</v>
      </c>
      <c r="N44" s="27">
        <f t="shared" si="12"/>
        <v>2.2090547254113293</v>
      </c>
      <c r="O44" s="152">
        <f t="shared" si="12"/>
        <v>2.2777701663523553</v>
      </c>
      <c r="P44" s="52">
        <f t="shared" si="7"/>
        <v>3.1106264661791515E-2</v>
      </c>
    </row>
    <row r="45" spans="1:16" ht="20.100000000000001" customHeight="1" x14ac:dyDescent="0.25">
      <c r="A45" s="38" t="s">
        <v>192</v>
      </c>
      <c r="B45" s="19">
        <v>13750.11</v>
      </c>
      <c r="C45" s="140">
        <v>17494.200000000004</v>
      </c>
      <c r="D45" s="247">
        <f t="shared" si="8"/>
        <v>4.5157005711839331E-2</v>
      </c>
      <c r="E45" s="215">
        <f t="shared" si="9"/>
        <v>5.8885281446481204E-2</v>
      </c>
      <c r="F45" s="52">
        <f t="shared" si="13"/>
        <v>0.27229527618324534</v>
      </c>
      <c r="H45" s="19">
        <v>4218.3850000000002</v>
      </c>
      <c r="I45" s="140">
        <v>4446.6059999999989</v>
      </c>
      <c r="J45" s="247">
        <f t="shared" si="10"/>
        <v>5.506426907026761E-2</v>
      </c>
      <c r="K45" s="215">
        <f t="shared" si="11"/>
        <v>5.7868015112191029E-2</v>
      </c>
      <c r="L45" s="52">
        <f t="shared" si="14"/>
        <v>5.4101510412159777E-2</v>
      </c>
      <c r="N45" s="27">
        <f t="shared" si="12"/>
        <v>3.0678918205017998</v>
      </c>
      <c r="O45" s="152">
        <f t="shared" si="12"/>
        <v>2.5417601262132576</v>
      </c>
      <c r="P45" s="52">
        <f t="shared" si="7"/>
        <v>-0.1714961690541244</v>
      </c>
    </row>
    <row r="46" spans="1:16" ht="20.100000000000001" customHeight="1" x14ac:dyDescent="0.25">
      <c r="A46" s="38" t="s">
        <v>189</v>
      </c>
      <c r="B46" s="19">
        <v>17676.370000000003</v>
      </c>
      <c r="C46" s="140">
        <v>11114.21</v>
      </c>
      <c r="D46" s="247">
        <f t="shared" si="8"/>
        <v>5.8051313120737615E-2</v>
      </c>
      <c r="E46" s="215">
        <f t="shared" si="9"/>
        <v>3.7410306496169908E-2</v>
      </c>
      <c r="F46" s="52">
        <f t="shared" si="13"/>
        <v>-0.37123911753374716</v>
      </c>
      <c r="H46" s="19">
        <v>5497.0559999999978</v>
      </c>
      <c r="I46" s="140">
        <v>3627.5890000000009</v>
      </c>
      <c r="J46" s="247">
        <f t="shared" si="10"/>
        <v>7.1755273802255812E-2</v>
      </c>
      <c r="K46" s="215">
        <f t="shared" si="11"/>
        <v>4.7209349124437396E-2</v>
      </c>
      <c r="L46" s="52">
        <f t="shared" si="14"/>
        <v>-0.34008512920370426</v>
      </c>
      <c r="N46" s="27">
        <f t="shared" si="12"/>
        <v>3.1098330709302853</v>
      </c>
      <c r="O46" s="152">
        <f t="shared" si="12"/>
        <v>3.2639197927697978</v>
      </c>
      <c r="P46" s="52">
        <f t="shared" si="7"/>
        <v>4.9548229221647117E-2</v>
      </c>
    </row>
    <row r="47" spans="1:16" ht="20.100000000000001" customHeight="1" x14ac:dyDescent="0.25">
      <c r="A47" s="38" t="s">
        <v>194</v>
      </c>
      <c r="B47" s="19">
        <v>10829.440000000002</v>
      </c>
      <c r="C47" s="140">
        <v>9076.2100000000009</v>
      </c>
      <c r="D47" s="247">
        <f t="shared" si="8"/>
        <v>3.5565176128483436E-2</v>
      </c>
      <c r="E47" s="215">
        <f t="shared" si="9"/>
        <v>3.0550421300623468E-2</v>
      </c>
      <c r="F47" s="52">
        <f t="shared" si="13"/>
        <v>-0.1618947978842859</v>
      </c>
      <c r="H47" s="19">
        <v>3680.3049999999994</v>
      </c>
      <c r="I47" s="140">
        <v>3298.0880000000006</v>
      </c>
      <c r="J47" s="247">
        <f t="shared" si="10"/>
        <v>4.8040495303451725E-2</v>
      </c>
      <c r="K47" s="215">
        <f t="shared" si="11"/>
        <v>4.292123165968291E-2</v>
      </c>
      <c r="L47" s="52">
        <f t="shared" si="14"/>
        <v>-0.10385470769406308</v>
      </c>
      <c r="N47" s="27">
        <f t="shared" si="12"/>
        <v>3.3984259573902236</v>
      </c>
      <c r="O47" s="152">
        <f t="shared" si="12"/>
        <v>3.6337722463451154</v>
      </c>
      <c r="P47" s="52">
        <f t="shared" si="7"/>
        <v>6.9251557016596868E-2</v>
      </c>
    </row>
    <row r="48" spans="1:16" ht="20.100000000000001" customHeight="1" x14ac:dyDescent="0.25">
      <c r="A48" s="38" t="s">
        <v>193</v>
      </c>
      <c r="B48" s="19">
        <v>5947.0599999999995</v>
      </c>
      <c r="C48" s="140">
        <v>7809.66</v>
      </c>
      <c r="D48" s="247">
        <f t="shared" si="8"/>
        <v>1.9530856290506125E-2</v>
      </c>
      <c r="E48" s="215">
        <f t="shared" si="9"/>
        <v>2.6287228172841643E-2</v>
      </c>
      <c r="F48" s="52">
        <f t="shared" si="13"/>
        <v>0.31319677285919439</v>
      </c>
      <c r="H48" s="19">
        <v>1902.1800000000007</v>
      </c>
      <c r="I48" s="140">
        <v>2298.6149999999998</v>
      </c>
      <c r="J48" s="247">
        <f t="shared" si="10"/>
        <v>2.4829917454210957E-2</v>
      </c>
      <c r="K48" s="215">
        <f t="shared" si="11"/>
        <v>2.9914115970047495E-2</v>
      </c>
      <c r="L48" s="52">
        <f t="shared" si="14"/>
        <v>0.20841087594233926</v>
      </c>
      <c r="N48" s="27">
        <f t="shared" si="12"/>
        <v>3.1985216224487409</v>
      </c>
      <c r="O48" s="152">
        <f t="shared" si="12"/>
        <v>2.943297147379015</v>
      </c>
      <c r="P48" s="52">
        <f t="shared" si="7"/>
        <v>-7.9794512964501962E-2</v>
      </c>
    </row>
    <row r="49" spans="1:16" ht="20.100000000000001" customHeight="1" x14ac:dyDescent="0.25">
      <c r="A49" s="38" t="s">
        <v>198</v>
      </c>
      <c r="B49" s="19">
        <v>7056.0199999999986</v>
      </c>
      <c r="C49" s="140">
        <v>9538.48</v>
      </c>
      <c r="D49" s="247">
        <f t="shared" si="8"/>
        <v>2.3172813558789893E-2</v>
      </c>
      <c r="E49" s="215">
        <f t="shared" si="9"/>
        <v>3.2106416947996014E-2</v>
      </c>
      <c r="F49" s="52">
        <f t="shared" si="13"/>
        <v>0.35182156513161833</v>
      </c>
      <c r="H49" s="19">
        <v>1600.5650000000001</v>
      </c>
      <c r="I49" s="140">
        <v>2198.3099999999995</v>
      </c>
      <c r="J49" s="247">
        <f t="shared" si="10"/>
        <v>2.0892816047955055E-2</v>
      </c>
      <c r="K49" s="215">
        <f t="shared" si="11"/>
        <v>2.8608749302564847E-2</v>
      </c>
      <c r="L49" s="52">
        <f t="shared" si="14"/>
        <v>0.37345874737983115</v>
      </c>
      <c r="N49" s="27">
        <f t="shared" si="12"/>
        <v>2.2683680034920544</v>
      </c>
      <c r="O49" s="152">
        <f t="shared" si="12"/>
        <v>2.304675378047655</v>
      </c>
      <c r="P49" s="52">
        <f t="shared" si="7"/>
        <v>1.6005945463746177E-2</v>
      </c>
    </row>
    <row r="50" spans="1:16" ht="20.100000000000001" customHeight="1" x14ac:dyDescent="0.25">
      <c r="A50" s="38" t="s">
        <v>197</v>
      </c>
      <c r="B50" s="19">
        <v>4580.3000000000011</v>
      </c>
      <c r="C50" s="140">
        <v>6616.7999999999993</v>
      </c>
      <c r="D50" s="247">
        <f t="shared" si="8"/>
        <v>1.5042252990117005E-2</v>
      </c>
      <c r="E50" s="215">
        <f t="shared" si="9"/>
        <v>2.2272074760496433E-2</v>
      </c>
      <c r="F50" s="52">
        <f t="shared" si="13"/>
        <v>0.44462153134074139</v>
      </c>
      <c r="H50" s="19">
        <v>1363.961</v>
      </c>
      <c r="I50" s="140">
        <v>1939.712</v>
      </c>
      <c r="J50" s="247">
        <f t="shared" si="10"/>
        <v>1.7804329264718911E-2</v>
      </c>
      <c r="K50" s="215">
        <f t="shared" si="11"/>
        <v>2.5243361640158432E-2</v>
      </c>
      <c r="L50" s="52">
        <f t="shared" si="14"/>
        <v>0.42211690803476049</v>
      </c>
      <c r="N50" s="27">
        <f t="shared" si="12"/>
        <v>2.9778857280090816</v>
      </c>
      <c r="O50" s="152">
        <f t="shared" si="12"/>
        <v>2.9314955869906907</v>
      </c>
      <c r="P50" s="52">
        <f t="shared" si="7"/>
        <v>-1.5578213959675964E-2</v>
      </c>
    </row>
    <row r="51" spans="1:16" ht="20.100000000000001" customHeight="1" x14ac:dyDescent="0.25">
      <c r="A51" s="38" t="s">
        <v>200</v>
      </c>
      <c r="B51" s="19">
        <v>3510.82</v>
      </c>
      <c r="C51" s="140">
        <v>2982.4800000000009</v>
      </c>
      <c r="D51" s="247">
        <f t="shared" si="8"/>
        <v>1.1529952763522602E-2</v>
      </c>
      <c r="E51" s="215">
        <f t="shared" si="9"/>
        <v>1.003899430717045E-2</v>
      </c>
      <c r="F51" s="52">
        <f t="shared" si="13"/>
        <v>-0.15048905953594865</v>
      </c>
      <c r="H51" s="19">
        <v>702.0150000000001</v>
      </c>
      <c r="I51" s="140">
        <v>751.48099999999999</v>
      </c>
      <c r="J51" s="247">
        <f t="shared" si="10"/>
        <v>9.1636829856364278E-3</v>
      </c>
      <c r="K51" s="215">
        <f t="shared" si="11"/>
        <v>9.7797542360452978E-3</v>
      </c>
      <c r="L51" s="52">
        <f t="shared" si="14"/>
        <v>7.0462881847253814E-2</v>
      </c>
      <c r="N51" s="27">
        <f t="shared" si="12"/>
        <v>1.9995755977236089</v>
      </c>
      <c r="O51" s="152">
        <f t="shared" si="12"/>
        <v>2.5196514310238447</v>
      </c>
      <c r="P51" s="52">
        <f t="shared" si="7"/>
        <v>0.26009310870382163</v>
      </c>
    </row>
    <row r="52" spans="1:16" ht="20.100000000000001" customHeight="1" x14ac:dyDescent="0.25">
      <c r="A52" s="38" t="s">
        <v>203</v>
      </c>
      <c r="B52" s="19">
        <v>1244.48</v>
      </c>
      <c r="C52" s="140">
        <v>2044.36</v>
      </c>
      <c r="D52" s="247">
        <f t="shared" si="8"/>
        <v>4.0870211560685554E-3</v>
      </c>
      <c r="E52" s="215">
        <f t="shared" si="9"/>
        <v>6.8812928843804393E-3</v>
      </c>
      <c r="F52" s="52">
        <f t="shared" si="13"/>
        <v>0.64274235021856507</v>
      </c>
      <c r="H52" s="19">
        <v>338.21799999999996</v>
      </c>
      <c r="I52" s="140">
        <v>543.97100000000012</v>
      </c>
      <c r="J52" s="247">
        <f t="shared" si="10"/>
        <v>4.4148950265108016E-3</v>
      </c>
      <c r="K52" s="215">
        <f t="shared" si="11"/>
        <v>7.0792244801076779E-3</v>
      </c>
      <c r="L52" s="52">
        <f t="shared" si="14"/>
        <v>0.60834432230100166</v>
      </c>
      <c r="N52" s="27">
        <f t="shared" si="12"/>
        <v>2.7177455644124446</v>
      </c>
      <c r="O52" s="152">
        <f t="shared" si="12"/>
        <v>2.6608376215539344</v>
      </c>
      <c r="P52" s="52">
        <f t="shared" si="7"/>
        <v>-2.0939393151328076E-2</v>
      </c>
    </row>
    <row r="53" spans="1:16" ht="20.100000000000001" customHeight="1" x14ac:dyDescent="0.25">
      <c r="A53" s="38" t="s">
        <v>199</v>
      </c>
      <c r="B53" s="19">
        <v>858.54999999999984</v>
      </c>
      <c r="C53" s="140">
        <v>1564.1199999999997</v>
      </c>
      <c r="D53" s="247">
        <f t="shared" si="8"/>
        <v>2.8195808800002072E-3</v>
      </c>
      <c r="E53" s="215">
        <f t="shared" si="9"/>
        <v>5.2648104180854308E-3</v>
      </c>
      <c r="F53" s="52">
        <f t="shared" si="13"/>
        <v>0.82181585230912579</v>
      </c>
      <c r="H53" s="19">
        <v>310.05200000000002</v>
      </c>
      <c r="I53" s="140">
        <v>456.26200000000006</v>
      </c>
      <c r="J53" s="247">
        <f t="shared" si="10"/>
        <v>4.0472329466785546E-3</v>
      </c>
      <c r="K53" s="215">
        <f t="shared" si="11"/>
        <v>5.9377818298087387E-3</v>
      </c>
      <c r="L53" s="52">
        <f t="shared" si="14"/>
        <v>0.47156605988672878</v>
      </c>
      <c r="N53" s="27">
        <f t="shared" ref="N53:N54" si="15">(H53/B53)*10</f>
        <v>3.6113447091025574</v>
      </c>
      <c r="O53" s="152">
        <f t="shared" ref="O53:O54" si="16">(I53/C53)*10</f>
        <v>2.9170524000716069</v>
      </c>
      <c r="P53" s="52">
        <f t="shared" ref="P53:P54" si="17">(O53-N53)/N53</f>
        <v>-0.19225312590098514</v>
      </c>
    </row>
    <row r="54" spans="1:16" ht="20.100000000000001" customHeight="1" x14ac:dyDescent="0.25">
      <c r="A54" s="38" t="s">
        <v>196</v>
      </c>
      <c r="B54" s="19">
        <v>1629.6200000000003</v>
      </c>
      <c r="C54" s="140">
        <v>954.9100000000002</v>
      </c>
      <c r="D54" s="247">
        <f t="shared" si="8"/>
        <v>5.3518669776552782E-3</v>
      </c>
      <c r="E54" s="215">
        <f t="shared" si="9"/>
        <v>3.2142163749162215E-3</v>
      </c>
      <c r="F54" s="52">
        <f t="shared" si="13"/>
        <v>-0.41402903744431219</v>
      </c>
      <c r="H54" s="19">
        <v>490.88300000000004</v>
      </c>
      <c r="I54" s="140">
        <v>453.48799999999989</v>
      </c>
      <c r="J54" s="247">
        <f t="shared" si="10"/>
        <v>6.4076924211564799E-3</v>
      </c>
      <c r="K54" s="215">
        <f t="shared" si="11"/>
        <v>5.9016810657830463E-3</v>
      </c>
      <c r="L54" s="52">
        <f t="shared" si="14"/>
        <v>-7.6179048775370406E-2</v>
      </c>
      <c r="N54" s="27">
        <f t="shared" si="15"/>
        <v>3.0122543905941255</v>
      </c>
      <c r="O54" s="152">
        <f t="shared" si="16"/>
        <v>4.7490129959891485</v>
      </c>
      <c r="P54" s="52">
        <f t="shared" si="17"/>
        <v>0.57656438673244703</v>
      </c>
    </row>
    <row r="55" spans="1:16" ht="20.100000000000001" customHeight="1" x14ac:dyDescent="0.25">
      <c r="A55" s="38" t="s">
        <v>204</v>
      </c>
      <c r="B55" s="19">
        <v>2090.1400000000008</v>
      </c>
      <c r="C55" s="140">
        <v>876.04</v>
      </c>
      <c r="D55" s="247">
        <f t="shared" si="8"/>
        <v>6.8642697344634979E-3</v>
      </c>
      <c r="E55" s="215">
        <f t="shared" si="9"/>
        <v>2.9487408374418594E-3</v>
      </c>
      <c r="F55" s="52">
        <f t="shared" si="13"/>
        <v>-0.58087018094481724</v>
      </c>
      <c r="H55" s="19">
        <v>563.76700000000005</v>
      </c>
      <c r="I55" s="140">
        <v>283.15999999999997</v>
      </c>
      <c r="J55" s="247">
        <f t="shared" si="10"/>
        <v>7.3590764666898734E-3</v>
      </c>
      <c r="K55" s="215">
        <f t="shared" si="11"/>
        <v>3.6850368931198346E-3</v>
      </c>
      <c r="L55" s="52">
        <f t="shared" si="14"/>
        <v>-0.49773576672632497</v>
      </c>
      <c r="N55" s="27">
        <f t="shared" ref="N55" si="18">(H55/B55)*10</f>
        <v>2.6972690824538059</v>
      </c>
      <c r="O55" s="152">
        <f t="shared" ref="O55" si="19">(I55/C55)*10</f>
        <v>3.232272498972649</v>
      </c>
      <c r="P55" s="52">
        <f t="shared" ref="P55" si="20">(O55-N55)/N55</f>
        <v>0.19835003485530284</v>
      </c>
    </row>
    <row r="56" spans="1:16" ht="20.100000000000001" customHeight="1" x14ac:dyDescent="0.25">
      <c r="A56" s="38" t="s">
        <v>202</v>
      </c>
      <c r="B56" s="19">
        <v>814.1099999999999</v>
      </c>
      <c r="C56" s="140">
        <v>744.73000000000013</v>
      </c>
      <c r="D56" s="247">
        <f t="shared" si="8"/>
        <v>2.6736346051097416E-3</v>
      </c>
      <c r="E56" s="215">
        <f t="shared" si="9"/>
        <v>2.5067528467513775E-3</v>
      </c>
      <c r="F56" s="52">
        <f t="shared" si="13"/>
        <v>-8.5221898760609469E-2</v>
      </c>
      <c r="H56" s="19">
        <v>232.66199999999992</v>
      </c>
      <c r="I56" s="140">
        <v>197.77799999999999</v>
      </c>
      <c r="J56" s="247">
        <f t="shared" si="10"/>
        <v>3.0370302782763065E-3</v>
      </c>
      <c r="K56" s="215">
        <f t="shared" si="11"/>
        <v>2.5738777604444648E-3</v>
      </c>
      <c r="L56" s="52">
        <f t="shared" si="14"/>
        <v>-0.14993423936869768</v>
      </c>
      <c r="N56" s="27">
        <f t="shared" ref="N56" si="21">(H56/B56)*10</f>
        <v>2.8578693296974604</v>
      </c>
      <c r="O56" s="152">
        <f t="shared" ref="O56" si="22">(I56/C56)*10</f>
        <v>2.6557007237522319</v>
      </c>
      <c r="P56" s="52">
        <f t="shared" si="7"/>
        <v>-7.0741025086206624E-2</v>
      </c>
    </row>
    <row r="57" spans="1:16" ht="20.100000000000001" customHeight="1" x14ac:dyDescent="0.25">
      <c r="A57" s="38" t="s">
        <v>205</v>
      </c>
      <c r="B57" s="19">
        <v>406.42</v>
      </c>
      <c r="C57" s="140">
        <v>460.93000000000012</v>
      </c>
      <c r="D57" s="247">
        <f t="shared" si="8"/>
        <v>1.3347318866107792E-3</v>
      </c>
      <c r="E57" s="215">
        <f t="shared" si="9"/>
        <v>1.5514852223666462E-3</v>
      </c>
      <c r="F57" s="52">
        <f t="shared" si="13"/>
        <v>0.13412233649918828</v>
      </c>
      <c r="H57" s="19">
        <v>61.186000000000007</v>
      </c>
      <c r="I57" s="140">
        <v>153.01700000000005</v>
      </c>
      <c r="J57" s="247">
        <f t="shared" si="10"/>
        <v>7.9868536592401932E-4</v>
      </c>
      <c r="K57" s="215">
        <f t="shared" si="11"/>
        <v>1.9913592678150798E-3</v>
      </c>
      <c r="L57" s="52">
        <f t="shared" si="14"/>
        <v>1.5008498676167756</v>
      </c>
      <c r="N57" s="27">
        <f t="shared" ref="N57" si="23">(H57/B57)*10</f>
        <v>1.5054869346980957</v>
      </c>
      <c r="O57" s="152">
        <f t="shared" ref="O57" si="24">(I57/C57)*10</f>
        <v>3.3197448636452394</v>
      </c>
      <c r="P57" s="52">
        <f t="shared" ref="P57" si="25">(O57-N57)/N57</f>
        <v>1.205097093261037</v>
      </c>
    </row>
    <row r="58" spans="1:16" ht="20.100000000000001" customHeight="1" x14ac:dyDescent="0.25">
      <c r="A58" s="38" t="s">
        <v>201</v>
      </c>
      <c r="B58" s="19">
        <v>178.44</v>
      </c>
      <c r="C58" s="140">
        <v>238.64999999999995</v>
      </c>
      <c r="D58" s="247">
        <f t="shared" si="8"/>
        <v>5.8601830088781911E-4</v>
      </c>
      <c r="E58" s="215">
        <f t="shared" si="9"/>
        <v>8.0329322959625093E-4</v>
      </c>
      <c r="F58" s="52">
        <f t="shared" si="13"/>
        <v>0.33742434431741736</v>
      </c>
      <c r="H58" s="19">
        <v>70.322000000000017</v>
      </c>
      <c r="I58" s="140">
        <v>84.39700000000002</v>
      </c>
      <c r="J58" s="247">
        <f t="shared" si="10"/>
        <v>9.1794123332966519E-4</v>
      </c>
      <c r="K58" s="215">
        <f t="shared" si="11"/>
        <v>1.0983403682322177E-3</v>
      </c>
      <c r="L58" s="52">
        <f t="shared" si="14"/>
        <v>0.20015073518955662</v>
      </c>
      <c r="N58" s="27">
        <f t="shared" si="12"/>
        <v>3.9409325263393868</v>
      </c>
      <c r="O58" s="152">
        <f t="shared" si="12"/>
        <v>3.5364341085271334</v>
      </c>
      <c r="P58" s="52">
        <f t="shared" si="7"/>
        <v>-0.10264027996134707</v>
      </c>
    </row>
    <row r="59" spans="1:16" ht="20.100000000000001" customHeight="1" x14ac:dyDescent="0.25">
      <c r="A59" s="38" t="s">
        <v>207</v>
      </c>
      <c r="B59" s="19">
        <v>63.910000000000018</v>
      </c>
      <c r="C59" s="140">
        <v>169.51999999999998</v>
      </c>
      <c r="D59" s="247">
        <f t="shared" si="8"/>
        <v>2.0988808344396171E-4</v>
      </c>
      <c r="E59" s="215">
        <f t="shared" si="9"/>
        <v>5.7060242313495277E-4</v>
      </c>
      <c r="F59" s="52">
        <f>(C59-B59)/B59</f>
        <v>1.6524800500704104</v>
      </c>
      <c r="H59" s="19">
        <v>22.035000000000007</v>
      </c>
      <c r="I59" s="140">
        <v>76.7</v>
      </c>
      <c r="J59" s="247">
        <f t="shared" si="10"/>
        <v>2.8763168107305217E-4</v>
      </c>
      <c r="K59" s="215">
        <f t="shared" si="11"/>
        <v>9.981718099388733E-4</v>
      </c>
      <c r="L59" s="52">
        <f>(I59-H59)/H59</f>
        <v>2.4808259587020638</v>
      </c>
      <c r="N59" s="27">
        <f t="shared" si="12"/>
        <v>3.4478172429979659</v>
      </c>
      <c r="O59" s="152">
        <f t="shared" si="12"/>
        <v>4.5245398773006142</v>
      </c>
      <c r="P59" s="52">
        <f>(O59-N59)/N59</f>
        <v>0.31229109851727821</v>
      </c>
    </row>
    <row r="60" spans="1:16" ht="20.100000000000001" customHeight="1" x14ac:dyDescent="0.25">
      <c r="A60" s="38" t="s">
        <v>215</v>
      </c>
      <c r="B60" s="19">
        <v>170.28</v>
      </c>
      <c r="C60" s="140">
        <v>176.61000000000004</v>
      </c>
      <c r="D60" s="247">
        <f t="shared" si="8"/>
        <v>5.5921988497633843E-4</v>
      </c>
      <c r="E60" s="215">
        <f t="shared" si="9"/>
        <v>5.9446728380051933E-4</v>
      </c>
      <c r="F60" s="52">
        <f>(C60-B60)/B60</f>
        <v>3.7174066243833924E-2</v>
      </c>
      <c r="H60" s="19">
        <v>54.625999999999998</v>
      </c>
      <c r="I60" s="140">
        <v>57.953999999999994</v>
      </c>
      <c r="J60" s="247">
        <f t="shared" si="10"/>
        <v>7.1305505832977274E-4</v>
      </c>
      <c r="K60" s="215">
        <f t="shared" si="11"/>
        <v>7.5421185232330446E-4</v>
      </c>
      <c r="L60" s="52">
        <f>(I60-H60)/H60</f>
        <v>6.0923369823893313E-2</v>
      </c>
      <c r="N60" s="27">
        <f t="shared" si="12"/>
        <v>3.2080103359173124</v>
      </c>
      <c r="O60" s="152">
        <f t="shared" si="12"/>
        <v>3.2814676405639531</v>
      </c>
      <c r="P60" s="52">
        <f>(O60-N60)/N60</f>
        <v>2.2898088520539629E-2</v>
      </c>
    </row>
    <row r="61" spans="1:16" ht="20.100000000000001" customHeight="1" thickBot="1" x14ac:dyDescent="0.3">
      <c r="A61" s="8" t="s">
        <v>217</v>
      </c>
      <c r="B61" s="19">
        <v>65.489999999999995</v>
      </c>
      <c r="C61" s="140">
        <v>54.370000000000012</v>
      </c>
      <c r="D61" s="247">
        <f t="shared" si="8"/>
        <v>2.15076992407214E-4</v>
      </c>
      <c r="E61" s="215">
        <f t="shared" si="9"/>
        <v>1.8300881162014741E-4</v>
      </c>
      <c r="F61" s="52">
        <f t="shared" si="13"/>
        <v>-0.16979691555962717</v>
      </c>
      <c r="H61" s="19">
        <v>42.673999999999999</v>
      </c>
      <c r="I61" s="140">
        <v>30.141999999999999</v>
      </c>
      <c r="J61" s="247">
        <f t="shared" si="10"/>
        <v>5.570408149812309E-4</v>
      </c>
      <c r="K61" s="215">
        <f t="shared" si="11"/>
        <v>3.9226720593451783E-4</v>
      </c>
      <c r="L61" s="52">
        <f t="shared" si="14"/>
        <v>-0.2936682757651029</v>
      </c>
      <c r="N61" s="27">
        <f t="shared" si="12"/>
        <v>6.5161093296686525</v>
      </c>
      <c r="O61" s="152">
        <f t="shared" si="12"/>
        <v>5.5438661026301261</v>
      </c>
      <c r="P61" s="52">
        <f t="shared" si="7"/>
        <v>-0.14920609490264114</v>
      </c>
    </row>
    <row r="62" spans="1:16" ht="26.25" customHeight="1" thickBot="1" x14ac:dyDescent="0.3">
      <c r="A62" s="12" t="s">
        <v>18</v>
      </c>
      <c r="B62" s="17">
        <v>304495.61</v>
      </c>
      <c r="C62" s="145">
        <v>297089.51999999996</v>
      </c>
      <c r="D62" s="253">
        <f>SUM(D39:D61)</f>
        <v>0.99930498176968785</v>
      </c>
      <c r="E62" s="254">
        <f>SUM(E39:E61)</f>
        <v>0.99956090675968678</v>
      </c>
      <c r="F62" s="57">
        <f t="shared" si="13"/>
        <v>-2.4322485306110083E-2</v>
      </c>
      <c r="G62" s="1"/>
      <c r="H62" s="17">
        <v>76608.390000000029</v>
      </c>
      <c r="I62" s="145">
        <v>76840.479000000021</v>
      </c>
      <c r="J62" s="253">
        <f>SUM(J39:J61)</f>
        <v>0.99891369600640267</v>
      </c>
      <c r="K62" s="254">
        <f>SUM(K39:K61)</f>
        <v>0.99921946087816516</v>
      </c>
      <c r="L62" s="57">
        <f t="shared" si="14"/>
        <v>3.0295506797622632E-3</v>
      </c>
      <c r="M62" s="1"/>
      <c r="N62" s="29">
        <f t="shared" si="12"/>
        <v>2.515911148932493</v>
      </c>
      <c r="O62" s="146">
        <f t="shared" si="12"/>
        <v>2.5864419249793809</v>
      </c>
      <c r="P62" s="57">
        <f t="shared" si="7"/>
        <v>2.8033889860066885E-2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B5</f>
        <v>jan-jun</v>
      </c>
      <c r="C66" s="348"/>
      <c r="D66" s="354" t="str">
        <f>B5</f>
        <v>jan-jun</v>
      </c>
      <c r="E66" s="348"/>
      <c r="F66" s="131" t="str">
        <f>F37</f>
        <v>2023/2022</v>
      </c>
      <c r="H66" s="343" t="str">
        <f>B5</f>
        <v>jan-jun</v>
      </c>
      <c r="I66" s="348"/>
      <c r="J66" s="354" t="str">
        <f>B5</f>
        <v>jan-jun</v>
      </c>
      <c r="K66" s="344"/>
      <c r="L66" s="131" t="str">
        <f>F66</f>
        <v>2023/2022</v>
      </c>
      <c r="N66" s="343" t="str">
        <f>B5</f>
        <v>jan-jun</v>
      </c>
      <c r="O66" s="344"/>
      <c r="P66" s="131" t="str">
        <f>P37</f>
        <v>2023/2022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 t="s">
        <v>23</v>
      </c>
    </row>
    <row r="68" spans="1:16" ht="20.100000000000001" customHeight="1" x14ac:dyDescent="0.25">
      <c r="A68" s="38" t="s">
        <v>152</v>
      </c>
      <c r="B68" s="39">
        <v>96197.87000000001</v>
      </c>
      <c r="C68" s="147">
        <v>90781.87</v>
      </c>
      <c r="D68" s="247">
        <f>B68/$B$96</f>
        <v>0.2366491325128938</v>
      </c>
      <c r="E68" s="246">
        <f>C68/$C$96</f>
        <v>0.21108214714066423</v>
      </c>
      <c r="F68" s="61">
        <f t="shared" ref="F68:F87" si="26">(C68-B68)/B68</f>
        <v>-5.6300622872419256E-2</v>
      </c>
      <c r="H68" s="19">
        <v>28955.938000000002</v>
      </c>
      <c r="I68" s="147">
        <v>28508.698999999993</v>
      </c>
      <c r="J68" s="245">
        <f>H68/$H$96</f>
        <v>0.22278050313125539</v>
      </c>
      <c r="K68" s="246">
        <f>I68/$I$96</f>
        <v>0.20278817947463343</v>
      </c>
      <c r="L68" s="61">
        <f t="shared" ref="L68:L87" si="27">(I68-H68)/H68</f>
        <v>-1.544550205902529E-2</v>
      </c>
      <c r="N68" s="41">
        <f t="shared" ref="N68:O96" si="28">(H68/B68)*10</f>
        <v>3.0100394114755344</v>
      </c>
      <c r="O68" s="149">
        <f t="shared" si="28"/>
        <v>3.1403515922287122</v>
      </c>
      <c r="P68" s="61">
        <f t="shared" si="7"/>
        <v>4.3292516455556353E-2</v>
      </c>
    </row>
    <row r="69" spans="1:16" ht="20.100000000000001" customHeight="1" x14ac:dyDescent="0.25">
      <c r="A69" s="38" t="s">
        <v>153</v>
      </c>
      <c r="B69" s="19">
        <v>71626.409999999974</v>
      </c>
      <c r="C69" s="140">
        <v>83423.459999999963</v>
      </c>
      <c r="D69" s="247">
        <f t="shared" ref="D69:D95" si="29">B69/$B$96</f>
        <v>0.17620273496193681</v>
      </c>
      <c r="E69" s="215">
        <f t="shared" ref="E69:E95" si="30">C69/$C$96</f>
        <v>0.19397268484008218</v>
      </c>
      <c r="F69" s="52">
        <f t="shared" si="26"/>
        <v>0.16470251685097706</v>
      </c>
      <c r="H69" s="19">
        <v>22880.786999999997</v>
      </c>
      <c r="I69" s="140">
        <v>28039.450000000012</v>
      </c>
      <c r="J69" s="214">
        <f t="shared" ref="J69:J96" si="31">H69/$H$96</f>
        <v>0.17603965169075464</v>
      </c>
      <c r="K69" s="215">
        <f t="shared" ref="K69:K96" si="32">I69/$I$96</f>
        <v>0.19945031581307915</v>
      </c>
      <c r="L69" s="52">
        <f t="shared" si="27"/>
        <v>0.22545828515426572</v>
      </c>
      <c r="N69" s="40">
        <f t="shared" si="28"/>
        <v>3.1944623498511238</v>
      </c>
      <c r="O69" s="143">
        <f t="shared" si="28"/>
        <v>3.3610989043130104</v>
      </c>
      <c r="P69" s="52">
        <f t="shared" si="7"/>
        <v>5.2164194224938239E-2</v>
      </c>
    </row>
    <row r="70" spans="1:16" ht="20.100000000000001" customHeight="1" x14ac:dyDescent="0.25">
      <c r="A70" s="38" t="s">
        <v>186</v>
      </c>
      <c r="B70" s="19">
        <v>59571.440000000017</v>
      </c>
      <c r="C70" s="140">
        <v>61228.369999999988</v>
      </c>
      <c r="D70" s="247">
        <f t="shared" si="29"/>
        <v>0.1465472114771762</v>
      </c>
      <c r="E70" s="215">
        <f t="shared" si="30"/>
        <v>0.14236560455874098</v>
      </c>
      <c r="F70" s="52">
        <f t="shared" si="26"/>
        <v>2.7814167325818727E-2</v>
      </c>
      <c r="H70" s="19">
        <v>16767.494000000002</v>
      </c>
      <c r="I70" s="140">
        <v>17958.073000000008</v>
      </c>
      <c r="J70" s="214">
        <f t="shared" si="31"/>
        <v>0.12900534424304633</v>
      </c>
      <c r="K70" s="215">
        <f t="shared" si="32"/>
        <v>0.12773942895614321</v>
      </c>
      <c r="L70" s="52">
        <f t="shared" si="27"/>
        <v>7.1005184197471913E-2</v>
      </c>
      <c r="N70" s="40">
        <f t="shared" si="28"/>
        <v>2.8146867022183781</v>
      </c>
      <c r="O70" s="143">
        <f t="shared" si="28"/>
        <v>2.9329660417221644</v>
      </c>
      <c r="P70" s="52">
        <f t="shared" si="7"/>
        <v>4.2022204251210296E-2</v>
      </c>
    </row>
    <row r="71" spans="1:16" ht="20.100000000000001" customHeight="1" x14ac:dyDescent="0.25">
      <c r="A71" s="38" t="s">
        <v>154</v>
      </c>
      <c r="B71" s="19">
        <v>52994.609999999993</v>
      </c>
      <c r="C71" s="140">
        <v>47961.989999999983</v>
      </c>
      <c r="D71" s="247">
        <f t="shared" si="29"/>
        <v>0.13036804748752881</v>
      </c>
      <c r="E71" s="215">
        <f t="shared" si="30"/>
        <v>0.11151918142178679</v>
      </c>
      <c r="F71" s="52">
        <f t="shared" si="26"/>
        <v>-9.4964752075730158E-2</v>
      </c>
      <c r="H71" s="19">
        <v>19404.246999999999</v>
      </c>
      <c r="I71" s="140">
        <v>17723.370999999999</v>
      </c>
      <c r="J71" s="214">
        <f t="shared" si="31"/>
        <v>0.1492919314008461</v>
      </c>
      <c r="K71" s="215">
        <f t="shared" si="32"/>
        <v>0.12606994585208936</v>
      </c>
      <c r="L71" s="52">
        <f t="shared" si="27"/>
        <v>-8.6624129243458928E-2</v>
      </c>
      <c r="N71" s="40">
        <f t="shared" si="28"/>
        <v>3.6615510520786931</v>
      </c>
      <c r="O71" s="143">
        <f t="shared" si="28"/>
        <v>3.6952951701962333</v>
      </c>
      <c r="P71" s="52">
        <f t="shared" si="7"/>
        <v>9.2157988889389839E-3</v>
      </c>
    </row>
    <row r="72" spans="1:16" ht="20.100000000000001" customHeight="1" x14ac:dyDescent="0.25">
      <c r="A72" s="38" t="s">
        <v>156</v>
      </c>
      <c r="B72" s="19">
        <v>27114.100000000002</v>
      </c>
      <c r="C72" s="140">
        <v>27690.940000000006</v>
      </c>
      <c r="D72" s="247">
        <f t="shared" si="29"/>
        <v>6.6701354654399872E-2</v>
      </c>
      <c r="E72" s="215">
        <f t="shared" si="30"/>
        <v>6.4385797203156389E-2</v>
      </c>
      <c r="F72" s="52">
        <f t="shared" si="26"/>
        <v>2.1274539815077903E-2</v>
      </c>
      <c r="H72" s="19">
        <v>11015.255000000001</v>
      </c>
      <c r="I72" s="140">
        <v>11650.907999999998</v>
      </c>
      <c r="J72" s="214">
        <f t="shared" si="31"/>
        <v>8.4748905423788268E-2</v>
      </c>
      <c r="K72" s="215">
        <f t="shared" si="32"/>
        <v>8.2875280367807821E-2</v>
      </c>
      <c r="L72" s="52">
        <f t="shared" si="27"/>
        <v>5.7706607790740799E-2</v>
      </c>
      <c r="N72" s="40">
        <f t="shared" si="28"/>
        <v>4.0625560132919771</v>
      </c>
      <c r="O72" s="143">
        <f t="shared" si="28"/>
        <v>4.2074801361022756</v>
      </c>
      <c r="P72" s="52">
        <f t="shared" ref="P72:P90" si="33">(O72-N72)/N72</f>
        <v>3.5673138373017353E-2</v>
      </c>
    </row>
    <row r="73" spans="1:16" ht="20.100000000000001" customHeight="1" x14ac:dyDescent="0.25">
      <c r="A73" s="38" t="s">
        <v>155</v>
      </c>
      <c r="B73" s="19">
        <v>13716.270000000006</v>
      </c>
      <c r="C73" s="140">
        <v>15053.699999999999</v>
      </c>
      <c r="D73" s="247">
        <f t="shared" si="29"/>
        <v>3.3742362453686663E-2</v>
      </c>
      <c r="E73" s="215">
        <f t="shared" si="30"/>
        <v>3.5002223664388245E-2</v>
      </c>
      <c r="F73" s="52">
        <f t="shared" si="26"/>
        <v>9.7506829480608972E-2</v>
      </c>
      <c r="H73" s="19">
        <v>4862.82</v>
      </c>
      <c r="I73" s="140">
        <v>5252.2860000000001</v>
      </c>
      <c r="J73" s="214">
        <f t="shared" si="31"/>
        <v>3.7413448192793172E-2</v>
      </c>
      <c r="K73" s="215">
        <f t="shared" si="32"/>
        <v>3.736057952066156E-2</v>
      </c>
      <c r="L73" s="52">
        <f t="shared" si="27"/>
        <v>8.0090564734043287E-2</v>
      </c>
      <c r="N73" s="40">
        <f t="shared" si="28"/>
        <v>3.5452932903770469</v>
      </c>
      <c r="O73" s="143">
        <f t="shared" si="28"/>
        <v>3.4890332609258854</v>
      </c>
      <c r="P73" s="52">
        <f t="shared" si="33"/>
        <v>-1.5868935189048396E-2</v>
      </c>
    </row>
    <row r="74" spans="1:16" ht="20.100000000000001" customHeight="1" x14ac:dyDescent="0.25">
      <c r="A74" s="38" t="s">
        <v>158</v>
      </c>
      <c r="B74" s="19">
        <v>7113.14</v>
      </c>
      <c r="C74" s="140">
        <v>24689.140000000007</v>
      </c>
      <c r="D74" s="247">
        <f t="shared" si="29"/>
        <v>1.7498499815461248E-2</v>
      </c>
      <c r="E74" s="215">
        <f t="shared" si="30"/>
        <v>5.7406139378451453E-2</v>
      </c>
      <c r="F74" s="52">
        <f t="shared" si="26"/>
        <v>2.4709200156330406</v>
      </c>
      <c r="H74" s="19">
        <v>1467.3370000000002</v>
      </c>
      <c r="I74" s="140">
        <v>5141.8359999999993</v>
      </c>
      <c r="J74" s="214">
        <f t="shared" si="31"/>
        <v>1.1289362310525287E-2</v>
      </c>
      <c r="K74" s="215">
        <f t="shared" si="32"/>
        <v>3.65749261864644E-2</v>
      </c>
      <c r="L74" s="52">
        <f t="shared" si="27"/>
        <v>2.5041956960125713</v>
      </c>
      <c r="N74" s="40">
        <f t="shared" si="28"/>
        <v>2.0628540981901105</v>
      </c>
      <c r="O74" s="143">
        <f t="shared" si="28"/>
        <v>2.0826306627124307</v>
      </c>
      <c r="P74" s="52">
        <f t="shared" si="33"/>
        <v>9.5869914114001739E-3</v>
      </c>
    </row>
    <row r="75" spans="1:16" ht="20.100000000000001" customHeight="1" x14ac:dyDescent="0.25">
      <c r="A75" s="38" t="s">
        <v>157</v>
      </c>
      <c r="B75" s="19">
        <v>16091.869999999999</v>
      </c>
      <c r="C75" s="140">
        <v>15667.130000000001</v>
      </c>
      <c r="D75" s="247">
        <f t="shared" si="29"/>
        <v>3.9586397037795741E-2</v>
      </c>
      <c r="E75" s="215">
        <f t="shared" si="30"/>
        <v>3.6428545038033645E-2</v>
      </c>
      <c r="F75" s="52">
        <f t="shared" si="26"/>
        <v>-2.639469496087142E-2</v>
      </c>
      <c r="H75" s="19">
        <v>4299.7489999999989</v>
      </c>
      <c r="I75" s="140">
        <v>4355.6760000000013</v>
      </c>
      <c r="J75" s="214">
        <f t="shared" si="31"/>
        <v>3.3081306002178616E-2</v>
      </c>
      <c r="K75" s="215">
        <f t="shared" si="32"/>
        <v>3.0982810068651463E-2</v>
      </c>
      <c r="L75" s="52">
        <f t="shared" si="27"/>
        <v>1.300703831781865E-2</v>
      </c>
      <c r="N75" s="40">
        <f t="shared" si="28"/>
        <v>2.6720008302329057</v>
      </c>
      <c r="O75" s="143">
        <f t="shared" si="28"/>
        <v>2.7801365023459952</v>
      </c>
      <c r="P75" s="52">
        <f t="shared" si="33"/>
        <v>4.0469924593423058E-2</v>
      </c>
    </row>
    <row r="76" spans="1:16" ht="20.100000000000001" customHeight="1" x14ac:dyDescent="0.25">
      <c r="A76" s="38" t="s">
        <v>161</v>
      </c>
      <c r="B76" s="19">
        <v>7409.4000000000005</v>
      </c>
      <c r="C76" s="140">
        <v>6582.4700000000012</v>
      </c>
      <c r="D76" s="247">
        <f t="shared" si="29"/>
        <v>1.8227306721458961E-2</v>
      </c>
      <c r="E76" s="215">
        <f t="shared" si="30"/>
        <v>1.5305279579380866E-2</v>
      </c>
      <c r="F76" s="52">
        <f t="shared" si="26"/>
        <v>-0.11160552811293753</v>
      </c>
      <c r="H76" s="19">
        <v>2636.4170000000008</v>
      </c>
      <c r="I76" s="140">
        <v>2768.3810000000003</v>
      </c>
      <c r="J76" s="214">
        <f t="shared" si="31"/>
        <v>2.0284002049037235E-2</v>
      </c>
      <c r="K76" s="215">
        <f t="shared" si="32"/>
        <v>1.9692057609579636E-2</v>
      </c>
      <c r="L76" s="52">
        <f t="shared" si="27"/>
        <v>5.0054297176812104E-2</v>
      </c>
      <c r="N76" s="40">
        <f t="shared" si="28"/>
        <v>3.5582057926417803</v>
      </c>
      <c r="O76" s="143">
        <f t="shared" si="28"/>
        <v>4.2056872268312651</v>
      </c>
      <c r="P76" s="52">
        <f t="shared" si="33"/>
        <v>0.18196851782110218</v>
      </c>
    </row>
    <row r="77" spans="1:16" ht="20.100000000000001" customHeight="1" x14ac:dyDescent="0.25">
      <c r="A77" s="38" t="s">
        <v>160</v>
      </c>
      <c r="B77" s="19">
        <v>5831.3300000000008</v>
      </c>
      <c r="C77" s="140">
        <v>6796.4400000000005</v>
      </c>
      <c r="D77" s="247">
        <f t="shared" si="29"/>
        <v>1.4345215605048355E-2</v>
      </c>
      <c r="E77" s="215">
        <f t="shared" si="30"/>
        <v>1.5802793532592976E-2</v>
      </c>
      <c r="F77" s="52">
        <f t="shared" si="26"/>
        <v>0.16550426746556954</v>
      </c>
      <c r="H77" s="19">
        <v>2070.1290000000008</v>
      </c>
      <c r="I77" s="140">
        <v>2699.128999999999</v>
      </c>
      <c r="J77" s="214">
        <f t="shared" si="31"/>
        <v>1.5927108980776334E-2</v>
      </c>
      <c r="K77" s="215">
        <f t="shared" si="32"/>
        <v>1.9199454036018544E-2</v>
      </c>
      <c r="L77" s="52">
        <f t="shared" si="27"/>
        <v>0.30384579898160835</v>
      </c>
      <c r="N77" s="40">
        <f t="shared" si="28"/>
        <v>3.5500117468913617</v>
      </c>
      <c r="O77" s="143">
        <f t="shared" si="28"/>
        <v>3.9713864905744756</v>
      </c>
      <c r="P77" s="52">
        <f t="shared" si="33"/>
        <v>0.11869671813117212</v>
      </c>
    </row>
    <row r="78" spans="1:16" ht="20.100000000000001" customHeight="1" x14ac:dyDescent="0.25">
      <c r="A78" s="38" t="s">
        <v>159</v>
      </c>
      <c r="B78" s="19">
        <v>807.31</v>
      </c>
      <c r="C78" s="140">
        <v>1069.0999999999999</v>
      </c>
      <c r="D78" s="247">
        <f t="shared" si="29"/>
        <v>1.9860025088807502E-3</v>
      </c>
      <c r="E78" s="215">
        <f t="shared" si="30"/>
        <v>2.485825897925259E-3</v>
      </c>
      <c r="F78" s="52">
        <f t="shared" si="26"/>
        <v>0.32427444228363328</v>
      </c>
      <c r="H78" s="19">
        <v>1456.4319999999998</v>
      </c>
      <c r="I78" s="140">
        <v>2073.1330000000007</v>
      </c>
      <c r="J78" s="214">
        <f t="shared" si="31"/>
        <v>1.1205461682383091E-2</v>
      </c>
      <c r="K78" s="215">
        <f t="shared" si="32"/>
        <v>1.4746617054632535E-2</v>
      </c>
      <c r="L78" s="52">
        <f t="shared" si="27"/>
        <v>0.42343274522943813</v>
      </c>
      <c r="N78" s="40">
        <f t="shared" si="28"/>
        <v>18.040554433860599</v>
      </c>
      <c r="O78" s="143">
        <f t="shared" si="28"/>
        <v>19.391385277336084</v>
      </c>
      <c r="P78" s="52">
        <f t="shared" si="33"/>
        <v>7.4877457254866275E-2</v>
      </c>
    </row>
    <row r="79" spans="1:16" ht="20.100000000000001" customHeight="1" x14ac:dyDescent="0.25">
      <c r="A79" s="38" t="s">
        <v>164</v>
      </c>
      <c r="B79" s="19">
        <v>3199.4299999999994</v>
      </c>
      <c r="C79" s="140">
        <v>2940.5300000000011</v>
      </c>
      <c r="D79" s="247">
        <f t="shared" si="29"/>
        <v>7.8706767003856488E-3</v>
      </c>
      <c r="E79" s="215">
        <f t="shared" si="30"/>
        <v>6.837195423838897E-3</v>
      </c>
      <c r="F79" s="52">
        <f t="shared" si="26"/>
        <v>-8.0920663993273273E-2</v>
      </c>
      <c r="H79" s="19">
        <v>1690.9780000000001</v>
      </c>
      <c r="I79" s="140">
        <v>1518.7150000000004</v>
      </c>
      <c r="J79" s="214">
        <f t="shared" si="31"/>
        <v>1.3010006086623199E-2</v>
      </c>
      <c r="K79" s="215">
        <f t="shared" si="32"/>
        <v>1.0802928958309112E-2</v>
      </c>
      <c r="L79" s="52">
        <f t="shared" si="27"/>
        <v>-0.10187181619157652</v>
      </c>
      <c r="N79" s="40">
        <f t="shared" si="28"/>
        <v>5.2852476847438465</v>
      </c>
      <c r="O79" s="143">
        <f t="shared" si="28"/>
        <v>5.1647662156141916</v>
      </c>
      <c r="P79" s="52">
        <f t="shared" si="33"/>
        <v>-2.2795803776127888E-2</v>
      </c>
    </row>
    <row r="80" spans="1:16" ht="20.100000000000001" customHeight="1" x14ac:dyDescent="0.25">
      <c r="A80" s="38" t="s">
        <v>165</v>
      </c>
      <c r="B80" s="19">
        <v>2221.86</v>
      </c>
      <c r="C80" s="140">
        <v>5089.6400000000003</v>
      </c>
      <c r="D80" s="247">
        <f t="shared" si="29"/>
        <v>5.4658303927633553E-3</v>
      </c>
      <c r="E80" s="215">
        <f t="shared" si="30"/>
        <v>1.1834214688164172E-2</v>
      </c>
      <c r="F80" s="52">
        <f t="shared" si="26"/>
        <v>1.2907113859559107</v>
      </c>
      <c r="H80" s="19">
        <v>468.22900000000004</v>
      </c>
      <c r="I80" s="140">
        <v>1123.4420000000002</v>
      </c>
      <c r="J80" s="214">
        <f t="shared" si="31"/>
        <v>3.6024490797239789E-3</v>
      </c>
      <c r="K80" s="215">
        <f t="shared" si="32"/>
        <v>7.9912716439757992E-3</v>
      </c>
      <c r="L80" s="52">
        <f t="shared" si="27"/>
        <v>1.3993430564958602</v>
      </c>
      <c r="N80" s="40">
        <f t="shared" si="28"/>
        <v>2.1073740019623202</v>
      </c>
      <c r="O80" s="143">
        <f t="shared" si="28"/>
        <v>2.207311322608279</v>
      </c>
      <c r="P80" s="52">
        <f t="shared" si="33"/>
        <v>4.7422678913614937E-2</v>
      </c>
    </row>
    <row r="81" spans="1:16" ht="20.100000000000001" customHeight="1" x14ac:dyDescent="0.25">
      <c r="A81" s="38" t="s">
        <v>169</v>
      </c>
      <c r="B81" s="19">
        <v>2054.8200000000006</v>
      </c>
      <c r="C81" s="140">
        <v>2954.5199999999991</v>
      </c>
      <c r="D81" s="247">
        <f t="shared" si="29"/>
        <v>5.0549078734294685E-3</v>
      </c>
      <c r="E81" s="215">
        <f t="shared" si="30"/>
        <v>6.86972437745593E-3</v>
      </c>
      <c r="F81" s="52">
        <f t="shared" si="26"/>
        <v>0.4378485706777227</v>
      </c>
      <c r="H81" s="19">
        <v>753.88699999999994</v>
      </c>
      <c r="I81" s="140">
        <v>1008.001</v>
      </c>
      <c r="J81" s="214">
        <f t="shared" si="31"/>
        <v>5.8002377669171936E-3</v>
      </c>
      <c r="K81" s="215">
        <f t="shared" si="32"/>
        <v>7.1701163107657073E-3</v>
      </c>
      <c r="L81" s="52">
        <f t="shared" si="27"/>
        <v>0.33707173621510922</v>
      </c>
      <c r="N81" s="40">
        <f t="shared" si="28"/>
        <v>3.6688712393299645</v>
      </c>
      <c r="O81" s="143">
        <f t="shared" si="28"/>
        <v>3.4117250856315078</v>
      </c>
      <c r="P81" s="52">
        <f t="shared" si="33"/>
        <v>-7.008862860649713E-2</v>
      </c>
    </row>
    <row r="82" spans="1:16" ht="20.100000000000001" customHeight="1" x14ac:dyDescent="0.25">
      <c r="A82" s="38" t="s">
        <v>172</v>
      </c>
      <c r="B82" s="19">
        <v>6055.1700000000019</v>
      </c>
      <c r="C82" s="140">
        <v>4400.5599999999995</v>
      </c>
      <c r="D82" s="247">
        <f t="shared" si="29"/>
        <v>1.4895867525113595E-2</v>
      </c>
      <c r="E82" s="215">
        <f t="shared" si="30"/>
        <v>1.0231995148605347E-2</v>
      </c>
      <c r="F82" s="52">
        <f t="shared" si="26"/>
        <v>-0.27325574674204056</v>
      </c>
      <c r="H82" s="19">
        <v>1363.0510000000004</v>
      </c>
      <c r="I82" s="140">
        <v>915.24899999999991</v>
      </c>
      <c r="J82" s="214">
        <f t="shared" si="31"/>
        <v>1.0487009178344036E-2</v>
      </c>
      <c r="K82" s="215">
        <f t="shared" si="32"/>
        <v>6.5103524533328865E-3</v>
      </c>
      <c r="L82" s="52">
        <f t="shared" si="27"/>
        <v>-0.32852915995072846</v>
      </c>
      <c r="N82" s="40">
        <f t="shared" si="28"/>
        <v>2.2510532321966186</v>
      </c>
      <c r="O82" s="143">
        <f t="shared" si="28"/>
        <v>2.0798466558801607</v>
      </c>
      <c r="P82" s="52">
        <f t="shared" si="33"/>
        <v>-7.6056209541251668E-2</v>
      </c>
    </row>
    <row r="83" spans="1:16" ht="20.100000000000001" customHeight="1" x14ac:dyDescent="0.25">
      <c r="A83" s="38" t="s">
        <v>167</v>
      </c>
      <c r="B83" s="19">
        <v>3517.75</v>
      </c>
      <c r="C83" s="140">
        <v>2371.65</v>
      </c>
      <c r="D83" s="247">
        <f t="shared" si="29"/>
        <v>8.6537517503997956E-3</v>
      </c>
      <c r="E83" s="215">
        <f t="shared" si="30"/>
        <v>5.5144598174300266E-3</v>
      </c>
      <c r="F83" s="52">
        <f t="shared" si="26"/>
        <v>-0.32580484684812733</v>
      </c>
      <c r="H83" s="19">
        <v>1048.271</v>
      </c>
      <c r="I83" s="140">
        <v>822.89600000000019</v>
      </c>
      <c r="J83" s="214">
        <f t="shared" si="31"/>
        <v>8.0651623441763201E-3</v>
      </c>
      <c r="K83" s="215">
        <f t="shared" si="32"/>
        <v>5.8534267641241018E-3</v>
      </c>
      <c r="L83" s="52">
        <f t="shared" si="27"/>
        <v>-0.21499688534739564</v>
      </c>
      <c r="N83" s="40">
        <f t="shared" si="28"/>
        <v>2.9799474095657734</v>
      </c>
      <c r="O83" s="143">
        <f t="shared" si="28"/>
        <v>3.4697193936710735</v>
      </c>
      <c r="P83" s="52">
        <f t="shared" si="33"/>
        <v>0.16435591532021962</v>
      </c>
    </row>
    <row r="84" spans="1:16" ht="20.100000000000001" customHeight="1" x14ac:dyDescent="0.25">
      <c r="A84" s="38" t="s">
        <v>209</v>
      </c>
      <c r="B84" s="19">
        <v>3603.3200000000006</v>
      </c>
      <c r="C84" s="140">
        <v>3283.7099999999987</v>
      </c>
      <c r="D84" s="247">
        <f t="shared" si="29"/>
        <v>8.8642560606213058E-3</v>
      </c>
      <c r="E84" s="215">
        <f t="shared" si="30"/>
        <v>7.6351429793996345E-3</v>
      </c>
      <c r="F84" s="52">
        <f t="shared" si="26"/>
        <v>-8.8698755592065623E-2</v>
      </c>
      <c r="H84" s="19">
        <v>900.64599999999996</v>
      </c>
      <c r="I84" s="140">
        <v>817.55599999999993</v>
      </c>
      <c r="J84" s="214">
        <f t="shared" si="31"/>
        <v>6.9293686505045226E-3</v>
      </c>
      <c r="K84" s="215">
        <f t="shared" si="32"/>
        <v>5.8154422570655864E-3</v>
      </c>
      <c r="L84" s="52">
        <f t="shared" si="27"/>
        <v>-9.2256002913464377E-2</v>
      </c>
      <c r="N84" s="40">
        <f t="shared" si="28"/>
        <v>2.4994893598126167</v>
      </c>
      <c r="O84" s="143">
        <f t="shared" si="28"/>
        <v>2.4897326499599544</v>
      </c>
      <c r="P84" s="52">
        <f t="shared" si="33"/>
        <v>-3.9034812508238689E-3</v>
      </c>
    </row>
    <row r="85" spans="1:16" ht="20.100000000000001" customHeight="1" x14ac:dyDescent="0.25">
      <c r="A85" s="38" t="s">
        <v>166</v>
      </c>
      <c r="B85" s="19">
        <v>4773.37</v>
      </c>
      <c r="C85" s="140">
        <v>2433.5799999999995</v>
      </c>
      <c r="D85" s="247">
        <f t="shared" si="29"/>
        <v>1.1742607914947302E-2</v>
      </c>
      <c r="E85" s="215">
        <f t="shared" si="30"/>
        <v>5.6584568222551217E-3</v>
      </c>
      <c r="F85" s="52">
        <f t="shared" si="26"/>
        <v>-0.49017570395758142</v>
      </c>
      <c r="H85" s="19">
        <v>1161.8709999999999</v>
      </c>
      <c r="I85" s="140">
        <v>650.84500000000003</v>
      </c>
      <c r="J85" s="214">
        <f t="shared" si="31"/>
        <v>8.9391753067579703E-3</v>
      </c>
      <c r="K85" s="215">
        <f t="shared" si="32"/>
        <v>4.6295929768723513E-3</v>
      </c>
      <c r="L85" s="52">
        <f t="shared" si="27"/>
        <v>-0.43983023932949517</v>
      </c>
      <c r="N85" s="40">
        <f t="shared" si="28"/>
        <v>2.4340685930485169</v>
      </c>
      <c r="O85" s="143">
        <f t="shared" si="28"/>
        <v>2.6744343724060853</v>
      </c>
      <c r="P85" s="52">
        <f t="shared" si="33"/>
        <v>9.8750618632536355E-2</v>
      </c>
    </row>
    <row r="86" spans="1:16" ht="20.100000000000001" customHeight="1" x14ac:dyDescent="0.25">
      <c r="A86" s="38" t="s">
        <v>171</v>
      </c>
      <c r="B86" s="19">
        <v>1350.63</v>
      </c>
      <c r="C86" s="140">
        <v>2089.6600000000003</v>
      </c>
      <c r="D86" s="247">
        <f t="shared" si="29"/>
        <v>3.3225831075666202E-3</v>
      </c>
      <c r="E86" s="215">
        <f t="shared" si="30"/>
        <v>4.8587886501342235E-3</v>
      </c>
      <c r="F86" s="52">
        <f t="shared" si="26"/>
        <v>0.54717428163153503</v>
      </c>
      <c r="H86" s="19">
        <v>420.60700000000003</v>
      </c>
      <c r="I86" s="140">
        <v>649.0870000000001</v>
      </c>
      <c r="J86" s="214">
        <f t="shared" si="31"/>
        <v>3.2360560752868008E-3</v>
      </c>
      <c r="K86" s="215">
        <f t="shared" si="32"/>
        <v>4.6170879649980326E-3</v>
      </c>
      <c r="L86" s="52">
        <f t="shared" si="27"/>
        <v>0.54321492509634894</v>
      </c>
      <c r="N86" s="40">
        <f t="shared" si="28"/>
        <v>3.1141541354775177</v>
      </c>
      <c r="O86" s="143">
        <f t="shared" si="28"/>
        <v>3.1061847381870731</v>
      </c>
      <c r="P86" s="52">
        <f t="shared" si="33"/>
        <v>-2.5590889030361521E-3</v>
      </c>
    </row>
    <row r="87" spans="1:16" ht="20.100000000000001" customHeight="1" x14ac:dyDescent="0.25">
      <c r="A87" s="38" t="s">
        <v>163</v>
      </c>
      <c r="B87" s="19">
        <v>1935.5500000000002</v>
      </c>
      <c r="C87" s="140">
        <v>1621.2800000000002</v>
      </c>
      <c r="D87" s="247">
        <f t="shared" si="29"/>
        <v>4.7615007321402392E-3</v>
      </c>
      <c r="E87" s="215">
        <f t="shared" si="30"/>
        <v>3.7697313738548916E-3</v>
      </c>
      <c r="F87" s="52">
        <f t="shared" si="26"/>
        <v>-0.16236728578440235</v>
      </c>
      <c r="H87" s="19">
        <v>663.2299999999999</v>
      </c>
      <c r="I87" s="140">
        <v>548.89100000000008</v>
      </c>
      <c r="J87" s="214">
        <f t="shared" si="31"/>
        <v>5.1027431089175034E-3</v>
      </c>
      <c r="K87" s="215">
        <f t="shared" si="32"/>
        <v>3.9043734201975005E-3</v>
      </c>
      <c r="L87" s="52">
        <f t="shared" si="27"/>
        <v>-0.17239720760520461</v>
      </c>
      <c r="N87" s="40">
        <f t="shared" si="28"/>
        <v>3.426571258815323</v>
      </c>
      <c r="O87" s="143">
        <f t="shared" si="28"/>
        <v>3.3855410539820392</v>
      </c>
      <c r="P87" s="52">
        <f t="shared" si="33"/>
        <v>-1.1974128577576777E-2</v>
      </c>
    </row>
    <row r="88" spans="1:16" ht="20.100000000000001" customHeight="1" x14ac:dyDescent="0.25">
      <c r="A88" s="38" t="s">
        <v>162</v>
      </c>
      <c r="B88" s="19">
        <v>1726.2799999999997</v>
      </c>
      <c r="C88" s="140">
        <v>2054.7800000000002</v>
      </c>
      <c r="D88" s="247">
        <f t="shared" si="29"/>
        <v>4.2466913713823202E-3</v>
      </c>
      <c r="E88" s="215">
        <f t="shared" si="30"/>
        <v>4.7776871560554343E-3</v>
      </c>
      <c r="F88" s="52">
        <f t="shared" ref="F88:F94" si="34">(C88-B88)/B88</f>
        <v>0.19029357925713122</v>
      </c>
      <c r="H88" s="19">
        <v>438.99</v>
      </c>
      <c r="I88" s="140">
        <v>480.59800000000007</v>
      </c>
      <c r="J88" s="214">
        <f t="shared" si="31"/>
        <v>3.377490760948231E-3</v>
      </c>
      <c r="K88" s="215">
        <f t="shared" si="32"/>
        <v>3.4185914088590967E-3</v>
      </c>
      <c r="L88" s="52">
        <f t="shared" ref="L88:L95" si="35">(I88-H88)/H88</f>
        <v>9.4781202305291828E-2</v>
      </c>
      <c r="N88" s="40">
        <f t="shared" si="28"/>
        <v>2.5429825984197234</v>
      </c>
      <c r="O88" s="143">
        <f t="shared" si="28"/>
        <v>2.3389267950826853</v>
      </c>
      <c r="P88" s="52">
        <f t="shared" si="33"/>
        <v>-8.0242705342869342E-2</v>
      </c>
    </row>
    <row r="89" spans="1:16" ht="20.100000000000001" customHeight="1" x14ac:dyDescent="0.25">
      <c r="A89" s="38" t="s">
        <v>173</v>
      </c>
      <c r="B89" s="19">
        <v>702.11000000000013</v>
      </c>
      <c r="C89" s="140">
        <v>2039.9499999999998</v>
      </c>
      <c r="D89" s="247">
        <f t="shared" si="29"/>
        <v>1.7272079145684606E-3</v>
      </c>
      <c r="E89" s="215">
        <f t="shared" si="30"/>
        <v>4.7432050701268656E-3</v>
      </c>
      <c r="F89" s="52">
        <f t="shared" si="34"/>
        <v>1.9054564099642499</v>
      </c>
      <c r="H89" s="19">
        <v>128.85399999999998</v>
      </c>
      <c r="I89" s="140">
        <v>452.63300000000004</v>
      </c>
      <c r="J89" s="214">
        <f t="shared" si="31"/>
        <v>9.9137382289169081E-4</v>
      </c>
      <c r="K89" s="215">
        <f t="shared" si="32"/>
        <v>3.2196706710517298E-3</v>
      </c>
      <c r="L89" s="52">
        <f t="shared" si="35"/>
        <v>2.5127586260418777</v>
      </c>
      <c r="N89" s="40">
        <f t="shared" si="28"/>
        <v>1.8352394923872324</v>
      </c>
      <c r="O89" s="143">
        <f t="shared" si="28"/>
        <v>2.2188435991078217</v>
      </c>
      <c r="P89" s="52">
        <f t="shared" si="33"/>
        <v>0.20902127940893803</v>
      </c>
    </row>
    <row r="90" spans="1:16" ht="20.100000000000001" customHeight="1" x14ac:dyDescent="0.25">
      <c r="A90" s="38" t="s">
        <v>168</v>
      </c>
      <c r="B90" s="19">
        <v>2570.4000000000019</v>
      </c>
      <c r="C90" s="140">
        <v>2191.2200000000003</v>
      </c>
      <c r="D90" s="247">
        <f t="shared" si="29"/>
        <v>6.3232473880257701E-3</v>
      </c>
      <c r="E90" s="215">
        <f t="shared" si="30"/>
        <v>5.0949316472283105E-3</v>
      </c>
      <c r="F90" s="52">
        <f t="shared" si="34"/>
        <v>-0.14751789604730833</v>
      </c>
      <c r="H90" s="19">
        <v>526.48099999999999</v>
      </c>
      <c r="I90" s="140">
        <v>452.34400000000011</v>
      </c>
      <c r="J90" s="214">
        <f t="shared" si="31"/>
        <v>4.0506269238816048E-3</v>
      </c>
      <c r="K90" s="215">
        <f t="shared" si="32"/>
        <v>3.2176149552202867E-3</v>
      </c>
      <c r="L90" s="52">
        <f t="shared" si="35"/>
        <v>-0.14081609782689192</v>
      </c>
      <c r="N90" s="40">
        <f t="shared" si="28"/>
        <v>2.0482454092748195</v>
      </c>
      <c r="O90" s="143">
        <f t="shared" si="28"/>
        <v>2.0643477149715688</v>
      </c>
      <c r="P90" s="52">
        <f t="shared" si="33"/>
        <v>7.8615119183644711E-3</v>
      </c>
    </row>
    <row r="91" spans="1:16" ht="20.100000000000001" customHeight="1" x14ac:dyDescent="0.25">
      <c r="A91" s="38" t="s">
        <v>170</v>
      </c>
      <c r="B91" s="19">
        <v>2518.7099999999991</v>
      </c>
      <c r="C91" s="140">
        <v>1577.55</v>
      </c>
      <c r="D91" s="247">
        <f t="shared" si="29"/>
        <v>6.1960887133109127E-3</v>
      </c>
      <c r="E91" s="215">
        <f t="shared" si="30"/>
        <v>3.6680522357796209E-3</v>
      </c>
      <c r="F91" s="52">
        <f t="shared" si="34"/>
        <v>-0.37366747263480093</v>
      </c>
      <c r="H91" s="19">
        <v>576.04099999999994</v>
      </c>
      <c r="I91" s="140">
        <v>331.45899999999995</v>
      </c>
      <c r="J91" s="214">
        <f t="shared" si="31"/>
        <v>4.4319304663600076E-3</v>
      </c>
      <c r="K91" s="215">
        <f t="shared" si="32"/>
        <v>2.3577353417805046E-3</v>
      </c>
      <c r="L91" s="52">
        <f t="shared" si="35"/>
        <v>-0.42459130513279442</v>
      </c>
      <c r="N91" s="40">
        <f t="shared" si="28"/>
        <v>2.2870477347531084</v>
      </c>
      <c r="O91" s="143">
        <f t="shared" si="28"/>
        <v>2.1010998066622291</v>
      </c>
      <c r="P91" s="52">
        <f t="shared" ref="P91:P93" si="36">(O91-N91)/N91</f>
        <v>-8.1304786631815895E-2</v>
      </c>
    </row>
    <row r="92" spans="1:16" ht="20.100000000000001" customHeight="1" x14ac:dyDescent="0.25">
      <c r="A92" s="38" t="s">
        <v>175</v>
      </c>
      <c r="B92" s="19">
        <v>272.25</v>
      </c>
      <c r="C92" s="140">
        <v>667.57</v>
      </c>
      <c r="D92" s="247">
        <f t="shared" si="29"/>
        <v>6.6974171389278501E-4</v>
      </c>
      <c r="E92" s="215">
        <f t="shared" si="30"/>
        <v>1.5522054014385609E-3</v>
      </c>
      <c r="F92" s="52">
        <f t="shared" si="34"/>
        <v>1.4520477502295686</v>
      </c>
      <c r="H92" s="19">
        <v>110.497</v>
      </c>
      <c r="I92" s="140">
        <v>320.63299999999998</v>
      </c>
      <c r="J92" s="214">
        <f t="shared" si="31"/>
        <v>8.501391754083161E-4</v>
      </c>
      <c r="K92" s="215">
        <f t="shared" si="32"/>
        <v>2.280727799942402E-3</v>
      </c>
      <c r="L92" s="52">
        <f t="shared" si="35"/>
        <v>1.9017348887300105</v>
      </c>
      <c r="N92" s="40">
        <f t="shared" si="28"/>
        <v>4.0586593204775028</v>
      </c>
      <c r="O92" s="143">
        <f t="shared" si="28"/>
        <v>4.8029869526791193</v>
      </c>
      <c r="P92" s="52">
        <f t="shared" si="36"/>
        <v>0.18339248836338551</v>
      </c>
    </row>
    <row r="93" spans="1:16" ht="20.100000000000001" customHeight="1" x14ac:dyDescent="0.25">
      <c r="A93" s="38" t="s">
        <v>174</v>
      </c>
      <c r="B93" s="19">
        <v>1000.4199999999997</v>
      </c>
      <c r="C93" s="140">
        <v>1077.54</v>
      </c>
      <c r="D93" s="247">
        <f t="shared" si="29"/>
        <v>2.4610578711207337E-3</v>
      </c>
      <c r="E93" s="215">
        <f t="shared" si="30"/>
        <v>2.5054502273411127E-3</v>
      </c>
      <c r="F93" s="52">
        <f t="shared" si="34"/>
        <v>7.7087623198256988E-2</v>
      </c>
      <c r="H93" s="19">
        <v>228.70299999999995</v>
      </c>
      <c r="I93" s="140">
        <v>278.75299999999999</v>
      </c>
      <c r="J93" s="214">
        <f t="shared" si="31"/>
        <v>1.7595896706101349E-3</v>
      </c>
      <c r="K93" s="215">
        <f t="shared" si="32"/>
        <v>1.9828268344722609E-3</v>
      </c>
      <c r="L93" s="52">
        <f t="shared" si="35"/>
        <v>0.2188427786255539</v>
      </c>
      <c r="N93" s="40">
        <f t="shared" si="28"/>
        <v>2.2860698506627215</v>
      </c>
      <c r="O93" s="143">
        <f t="shared" si="28"/>
        <v>2.5869387679343694</v>
      </c>
      <c r="P93" s="52">
        <f t="shared" si="36"/>
        <v>0.13160967814891017</v>
      </c>
    </row>
    <row r="94" spans="1:16" ht="20.100000000000001" customHeight="1" x14ac:dyDescent="0.25">
      <c r="A94" s="38" t="s">
        <v>218</v>
      </c>
      <c r="B94" s="19">
        <v>641.3499999999998</v>
      </c>
      <c r="C94" s="140">
        <v>721.46</v>
      </c>
      <c r="D94" s="247">
        <f t="shared" si="29"/>
        <v>1.5777368161804868E-3</v>
      </c>
      <c r="E94" s="215">
        <f t="shared" si="30"/>
        <v>1.6775081398532948E-3</v>
      </c>
      <c r="F94" s="52">
        <f t="shared" si="34"/>
        <v>0.12490839635144659</v>
      </c>
      <c r="H94" s="19">
        <v>241.93300000000005</v>
      </c>
      <c r="I94" s="140">
        <v>268.72399999999993</v>
      </c>
      <c r="J94" s="214">
        <f t="shared" si="31"/>
        <v>1.8613783281361501E-3</v>
      </c>
      <c r="K94" s="215">
        <f t="shared" si="32"/>
        <v>1.9114885158786584E-3</v>
      </c>
      <c r="L94" s="52">
        <f t="shared" si="35"/>
        <v>0.11073727023597392</v>
      </c>
      <c r="N94" s="40">
        <f t="shared" ref="N94" si="37">(H94/B94)*10</f>
        <v>3.77224604350199</v>
      </c>
      <c r="O94" s="143">
        <f t="shared" ref="O94" si="38">(I94/C94)*10</f>
        <v>3.7247248634712933</v>
      </c>
      <c r="P94" s="52">
        <f t="shared" ref="P94" si="39">(O94-N94)/N94</f>
        <v>-1.2597582311089154E-2</v>
      </c>
    </row>
    <row r="95" spans="1:16" ht="20.100000000000001" customHeight="1" thickBot="1" x14ac:dyDescent="0.3">
      <c r="A95" s="8" t="s">
        <v>17</v>
      </c>
      <c r="B95" s="19">
        <f>B96-SUM(B68:B94)</f>
        <v>9882.8200000000652</v>
      </c>
      <c r="C95" s="140">
        <f>C96-SUM(C68:C94)</f>
        <v>11618.580000000016</v>
      </c>
      <c r="D95" s="247">
        <f t="shared" si="29"/>
        <v>2.4311980917884068E-2</v>
      </c>
      <c r="E95" s="215">
        <f t="shared" si="30"/>
        <v>2.701502858583528E-2</v>
      </c>
      <c r="F95" s="52">
        <f>(C95-B95)/B95</f>
        <v>0.1756340801512058</v>
      </c>
      <c r="H95" s="19">
        <f>H96-SUM(H68:H94)</f>
        <v>3436.3149999999441</v>
      </c>
      <c r="I95" s="140">
        <f>I96-SUM(I68:I94)</f>
        <v>3772.8649999999616</v>
      </c>
      <c r="J95" s="214">
        <f t="shared" si="31"/>
        <v>2.6438238147127799E-2</v>
      </c>
      <c r="K95" s="215">
        <f t="shared" si="32"/>
        <v>2.6837156783392858E-2</v>
      </c>
      <c r="L95" s="52">
        <f t="shared" si="35"/>
        <v>9.7939216864583997E-2</v>
      </c>
      <c r="N95" s="40">
        <f t="shared" si="28"/>
        <v>3.4770591794648906</v>
      </c>
      <c r="O95" s="143">
        <f t="shared" si="28"/>
        <v>3.2472685990886636</v>
      </c>
      <c r="P95" s="52">
        <f>(O95-N95)/N95</f>
        <v>-6.6087624200745154E-2</v>
      </c>
    </row>
    <row r="96" spans="1:16" ht="26.25" customHeight="1" thickBot="1" x14ac:dyDescent="0.3">
      <c r="A96" s="12" t="s">
        <v>18</v>
      </c>
      <c r="B96" s="17">
        <v>406499.99000000005</v>
      </c>
      <c r="C96" s="145">
        <v>430078.39000000007</v>
      </c>
      <c r="D96" s="243">
        <f>SUM(D68:D95)</f>
        <v>1.0000000000000002</v>
      </c>
      <c r="E96" s="244">
        <f>SUM(E68:E95)</f>
        <v>0.99999999999999967</v>
      </c>
      <c r="F96" s="57">
        <f>(C96-B96)/B96</f>
        <v>5.8003445461339419E-2</v>
      </c>
      <c r="G96" s="1"/>
      <c r="H96" s="17">
        <v>129975.18899999995</v>
      </c>
      <c r="I96" s="145">
        <v>140583.63299999997</v>
      </c>
      <c r="J96" s="255">
        <f t="shared" si="31"/>
        <v>1</v>
      </c>
      <c r="K96" s="244">
        <f t="shared" si="32"/>
        <v>1</v>
      </c>
      <c r="L96" s="57">
        <f>(I96-H96)/H96</f>
        <v>8.1618992683288358E-2</v>
      </c>
      <c r="M96" s="1"/>
      <c r="N96" s="37">
        <f t="shared" si="28"/>
        <v>3.1974217022735951</v>
      </c>
      <c r="O96" s="150">
        <f t="shared" si="28"/>
        <v>3.2687909057695261</v>
      </c>
      <c r="P96" s="57">
        <f>(O96-N96)/N96</f>
        <v>2.2320860412369883E-2</v>
      </c>
    </row>
  </sheetData>
  <mergeCells count="33">
    <mergeCell ref="J4:K4"/>
    <mergeCell ref="N4:O4"/>
    <mergeCell ref="J36:K36"/>
    <mergeCell ref="H5:I5"/>
    <mergeCell ref="J5:K5"/>
    <mergeCell ref="N5:O5"/>
    <mergeCell ref="N36:O36"/>
    <mergeCell ref="B5:C5"/>
    <mergeCell ref="B37:C37"/>
    <mergeCell ref="D37:E37"/>
    <mergeCell ref="H37:I37"/>
    <mergeCell ref="A4:A6"/>
    <mergeCell ref="B4:C4"/>
    <mergeCell ref="D4:E4"/>
    <mergeCell ref="H4:I4"/>
    <mergeCell ref="D5:E5"/>
    <mergeCell ref="A36:A38"/>
    <mergeCell ref="B36:C36"/>
    <mergeCell ref="D36:E36"/>
    <mergeCell ref="H36:I36"/>
    <mergeCell ref="N66:O66"/>
    <mergeCell ref="J37:K37"/>
    <mergeCell ref="N37:O37"/>
    <mergeCell ref="N65:O65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9:L60 P59:P60 D68:E76 J68:K7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" id="{B8E413CC-7A83-41E4-9C5F-00A63650AE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3D2DDBB5-0E7B-4694-9B29-204D5FC62C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2E6D66AD-A64C-4B34-A720-EC80B1D85AA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" id="{E7D33179-C455-47CC-99A3-1C040EEC3DB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EDB4E40-4974-4A9A-93C8-B1C5B07709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olha10">
    <pageSetUpPr fitToPage="1"/>
  </sheetPr>
  <dimension ref="A1:S19"/>
  <sheetViews>
    <sheetView showGridLines="0" workbookViewId="0">
      <selection activeCell="K7" sqref="K7:L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136</v>
      </c>
      <c r="B1" s="4"/>
    </row>
    <row r="3" spans="1:19" ht="15.75" thickBot="1" x14ac:dyDescent="0.3"/>
    <row r="4" spans="1:19" x14ac:dyDescent="0.25">
      <c r="A4" s="334" t="s">
        <v>16</v>
      </c>
      <c r="B4" s="317"/>
      <c r="C4" s="317"/>
      <c r="D4" s="317"/>
      <c r="E4" s="353" t="s">
        <v>1</v>
      </c>
      <c r="F4" s="351"/>
      <c r="G4" s="346" t="s">
        <v>104</v>
      </c>
      <c r="H4" s="346"/>
      <c r="I4" s="130" t="s">
        <v>0</v>
      </c>
      <c r="K4" s="347" t="s">
        <v>19</v>
      </c>
      <c r="L4" s="346"/>
      <c r="M4" s="356" t="s">
        <v>104</v>
      </c>
      <c r="N4" s="357"/>
      <c r="O4" s="130" t="s">
        <v>0</v>
      </c>
      <c r="Q4" s="345" t="s">
        <v>22</v>
      </c>
      <c r="R4" s="346"/>
      <c r="S4" s="130" t="s">
        <v>0</v>
      </c>
    </row>
    <row r="5" spans="1:19" x14ac:dyDescent="0.25">
      <c r="A5" s="352"/>
      <c r="B5" s="318"/>
      <c r="C5" s="318"/>
      <c r="D5" s="318"/>
      <c r="E5" s="354" t="s">
        <v>179</v>
      </c>
      <c r="F5" s="344"/>
      <c r="G5" s="348" t="str">
        <f>E5</f>
        <v>jan-jun</v>
      </c>
      <c r="H5" s="348"/>
      <c r="I5" s="131" t="s">
        <v>151</v>
      </c>
      <c r="K5" s="343" t="str">
        <f>E5</f>
        <v>jan-jun</v>
      </c>
      <c r="L5" s="348"/>
      <c r="M5" s="349" t="str">
        <f>E5</f>
        <v>jan-jun</v>
      </c>
      <c r="N5" s="350"/>
      <c r="O5" s="131" t="str">
        <f>I5</f>
        <v>2023/2022</v>
      </c>
      <c r="Q5" s="343" t="str">
        <f>E5</f>
        <v>jan-jun</v>
      </c>
      <c r="R5" s="344"/>
      <c r="S5" s="131" t="str">
        <f>O5</f>
        <v>2023/2022</v>
      </c>
    </row>
    <row r="6" spans="1:19" ht="19.5" customHeight="1" thickBot="1" x14ac:dyDescent="0.3">
      <c r="A6" s="335"/>
      <c r="B6" s="358"/>
      <c r="C6" s="358"/>
      <c r="D6" s="358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160994.66</v>
      </c>
      <c r="F7" s="145">
        <v>155520.46999999994</v>
      </c>
      <c r="G7" s="243">
        <f>E7/E15</f>
        <v>0.446606256867146</v>
      </c>
      <c r="H7" s="244">
        <f>F7/F15</f>
        <v>0.42737254041347217</v>
      </c>
      <c r="I7" s="164">
        <f t="shared" ref="I7:I18" si="0">(F7-E7)/E7</f>
        <v>-3.4002307902635157E-2</v>
      </c>
      <c r="J7" s="1"/>
      <c r="K7" s="17">
        <v>43402.502999999946</v>
      </c>
      <c r="L7" s="145">
        <v>42639.990999999951</v>
      </c>
      <c r="M7" s="243">
        <f>K7/K15</f>
        <v>0.36537731214518571</v>
      </c>
      <c r="N7" s="244">
        <f>L7/L15</f>
        <v>0.34429888088305854</v>
      </c>
      <c r="O7" s="164">
        <f t="shared" ref="O7:O18" si="1">(L7-K7)/K7</f>
        <v>-1.7568387703354255E-2</v>
      </c>
      <c r="P7" s="1"/>
      <c r="Q7" s="187">
        <f t="shared" ref="Q7:Q18" si="2">(K7/E7)*10</f>
        <v>2.695897056461372</v>
      </c>
      <c r="R7" s="188">
        <f t="shared" ref="R7:R18" si="3">(L7/F7)*10</f>
        <v>2.7417606826934078</v>
      </c>
      <c r="S7" s="55">
        <f>(R7-Q7)/Q7</f>
        <v>1.7012380395650662E-2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145676.86000000002</v>
      </c>
      <c r="F8" s="181">
        <v>148260.94999999992</v>
      </c>
      <c r="G8" s="245">
        <f>E8/E7</f>
        <v>0.90485522935978135</v>
      </c>
      <c r="H8" s="246">
        <f>F8/F7</f>
        <v>0.95332112872344055</v>
      </c>
      <c r="I8" s="206">
        <f t="shared" si="0"/>
        <v>1.7738506994178133E-2</v>
      </c>
      <c r="K8" s="180">
        <v>41321.758999999947</v>
      </c>
      <c r="L8" s="181">
        <v>41384.673999999955</v>
      </c>
      <c r="M8" s="250">
        <f>K8/K7</f>
        <v>0.95205935473352765</v>
      </c>
      <c r="N8" s="246">
        <f>L8/L7</f>
        <v>0.97056010166606277</v>
      </c>
      <c r="O8" s="207">
        <f t="shared" si="1"/>
        <v>1.5225634513769907E-3</v>
      </c>
      <c r="Q8" s="189">
        <f t="shared" si="2"/>
        <v>2.8365355348817882</v>
      </c>
      <c r="R8" s="190">
        <f t="shared" si="3"/>
        <v>2.7913401337304244</v>
      </c>
      <c r="S8" s="182">
        <f t="shared" ref="S8:S18" si="4">(R8-Q8)/Q8</f>
        <v>-1.5933310404746007E-2</v>
      </c>
    </row>
    <row r="9" spans="1:19" ht="24" customHeight="1" x14ac:dyDescent="0.25">
      <c r="A9" s="8"/>
      <c r="B9" t="s">
        <v>37</v>
      </c>
      <c r="E9" s="19">
        <v>15314.699999999997</v>
      </c>
      <c r="F9" s="140">
        <v>7242.4199999999992</v>
      </c>
      <c r="G9" s="247">
        <f>E9/E7</f>
        <v>9.5125515343179687E-2</v>
      </c>
      <c r="H9" s="215">
        <f>F9/F7</f>
        <v>4.6568917905147805E-2</v>
      </c>
      <c r="I9" s="182">
        <f t="shared" si="0"/>
        <v>-0.5270935767595839</v>
      </c>
      <c r="K9" s="19">
        <v>2074.7079999999996</v>
      </c>
      <c r="L9" s="140">
        <v>1221.0429999999999</v>
      </c>
      <c r="M9" s="247">
        <f>K9/K7</f>
        <v>4.7801574946034847E-2</v>
      </c>
      <c r="N9" s="215">
        <f>L9/L7</f>
        <v>2.8636098914748862E-2</v>
      </c>
      <c r="O9" s="182">
        <f t="shared" si="1"/>
        <v>-0.41146272150104973</v>
      </c>
      <c r="Q9" s="189">
        <f t="shared" si="2"/>
        <v>1.3547167100889994</v>
      </c>
      <c r="R9" s="190">
        <f t="shared" si="3"/>
        <v>1.685959941566493</v>
      </c>
      <c r="S9" s="182">
        <f t="shared" si="4"/>
        <v>0.2445110693701654</v>
      </c>
    </row>
    <row r="10" spans="1:19" ht="24" customHeight="1" thickBot="1" x14ac:dyDescent="0.3">
      <c r="A10" s="8"/>
      <c r="B10" t="s">
        <v>36</v>
      </c>
      <c r="E10" s="19">
        <v>3.1</v>
      </c>
      <c r="F10" s="140">
        <v>17.099999999999998</v>
      </c>
      <c r="G10" s="247">
        <f>E10/E7</f>
        <v>1.9255297039044648E-5</v>
      </c>
      <c r="H10" s="215">
        <f>F10/F7</f>
        <v>1.0995337141149331E-4</v>
      </c>
      <c r="I10" s="186">
        <f t="shared" si="0"/>
        <v>4.5161290322580641</v>
      </c>
      <c r="K10" s="19">
        <v>6.0360000000000005</v>
      </c>
      <c r="L10" s="140">
        <v>34.273999999999994</v>
      </c>
      <c r="M10" s="247">
        <f>K10/K7</f>
        <v>1.3907032043751044E-4</v>
      </c>
      <c r="N10" s="215">
        <f>L10/L7</f>
        <v>8.0379941918843354E-4</v>
      </c>
      <c r="O10" s="209">
        <f t="shared" si="1"/>
        <v>4.6782637508283615</v>
      </c>
      <c r="Q10" s="189">
        <f t="shared" si="2"/>
        <v>19.470967741935485</v>
      </c>
      <c r="R10" s="190">
        <f t="shared" si="3"/>
        <v>20.043274853801169</v>
      </c>
      <c r="S10" s="182">
        <f t="shared" si="4"/>
        <v>2.9392843717422432E-2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199489.89999999985</v>
      </c>
      <c r="F11" s="145">
        <v>208378.60000000003</v>
      </c>
      <c r="G11" s="243">
        <f>E11/E15</f>
        <v>0.55339374313285428</v>
      </c>
      <c r="H11" s="244">
        <f>F11/F15</f>
        <v>0.57262745958652772</v>
      </c>
      <c r="I11" s="164">
        <f t="shared" si="0"/>
        <v>4.4557142993205137E-2</v>
      </c>
      <c r="J11" s="1"/>
      <c r="K11" s="17">
        <v>75385.668999999878</v>
      </c>
      <c r="L11" s="145">
        <v>81205.869000000064</v>
      </c>
      <c r="M11" s="243">
        <f>K11/K15</f>
        <v>0.63462268785481424</v>
      </c>
      <c r="N11" s="244">
        <f>L11/L15</f>
        <v>0.6557011191169414</v>
      </c>
      <c r="O11" s="164">
        <f t="shared" si="1"/>
        <v>7.7205655626670838E-2</v>
      </c>
      <c r="Q11" s="191">
        <f t="shared" si="2"/>
        <v>3.7789215895140522</v>
      </c>
      <c r="R11" s="192">
        <f t="shared" si="3"/>
        <v>3.8970349642429718</v>
      </c>
      <c r="S11" s="57">
        <f t="shared" si="4"/>
        <v>3.1255841628645246E-2</v>
      </c>
    </row>
    <row r="12" spans="1:19" s="3" customFormat="1" ht="24" customHeight="1" x14ac:dyDescent="0.25">
      <c r="A12" s="46"/>
      <c r="B12" s="3" t="s">
        <v>33</v>
      </c>
      <c r="E12" s="31">
        <v>194874.76999999984</v>
      </c>
      <c r="F12" s="141">
        <v>204569.02000000005</v>
      </c>
      <c r="G12" s="247">
        <f>E12/E11</f>
        <v>0.97686534506258205</v>
      </c>
      <c r="H12" s="215">
        <f>F12/F11</f>
        <v>0.98171798831549884</v>
      </c>
      <c r="I12" s="206">
        <f t="shared" si="0"/>
        <v>4.9746049732349709E-2</v>
      </c>
      <c r="K12" s="31">
        <v>74340.030999999886</v>
      </c>
      <c r="L12" s="141">
        <v>80158.393000000069</v>
      </c>
      <c r="M12" s="247">
        <f>K12/K11</f>
        <v>0.98612948569840253</v>
      </c>
      <c r="N12" s="215">
        <f>L12/L11</f>
        <v>0.98710098158053095</v>
      </c>
      <c r="O12" s="206">
        <f t="shared" si="1"/>
        <v>7.8266876159900869E-2</v>
      </c>
      <c r="Q12" s="189">
        <f t="shared" si="2"/>
        <v>3.8147591399338121</v>
      </c>
      <c r="R12" s="190">
        <f t="shared" si="3"/>
        <v>3.9184033339945632</v>
      </c>
      <c r="S12" s="182">
        <f t="shared" si="4"/>
        <v>2.7169262922992661E-2</v>
      </c>
    </row>
    <row r="13" spans="1:19" ht="24" customHeight="1" x14ac:dyDescent="0.25">
      <c r="A13" s="8"/>
      <c r="B13" s="3" t="s">
        <v>37</v>
      </c>
      <c r="D13" s="3"/>
      <c r="E13" s="19">
        <v>4599.47</v>
      </c>
      <c r="F13" s="140">
        <v>3709.7800000000007</v>
      </c>
      <c r="G13" s="247">
        <f>E13/E11</f>
        <v>2.305615472262006E-2</v>
      </c>
      <c r="H13" s="215">
        <f>F13/F11</f>
        <v>1.7803075747701541E-2</v>
      </c>
      <c r="I13" s="182">
        <f t="shared" si="0"/>
        <v>-0.19343315642889281</v>
      </c>
      <c r="K13" s="19">
        <v>1034.4390000000001</v>
      </c>
      <c r="L13" s="140">
        <v>1014.7789999999998</v>
      </c>
      <c r="M13" s="247">
        <f>K13/K11</f>
        <v>1.3721958214630977E-2</v>
      </c>
      <c r="N13" s="215">
        <f>L13/L11</f>
        <v>1.2496375108060219E-2</v>
      </c>
      <c r="O13" s="182">
        <f t="shared" si="1"/>
        <v>-1.9005470598073261E-2</v>
      </c>
      <c r="Q13" s="189">
        <f t="shared" si="2"/>
        <v>2.2490395632540272</v>
      </c>
      <c r="R13" s="190">
        <f t="shared" si="3"/>
        <v>2.7354155772040381</v>
      </c>
      <c r="S13" s="182">
        <f t="shared" si="4"/>
        <v>0.21625942997921155</v>
      </c>
    </row>
    <row r="14" spans="1:19" ht="24" customHeight="1" thickBot="1" x14ac:dyDescent="0.3">
      <c r="A14" s="8"/>
      <c r="B14" t="s">
        <v>36</v>
      </c>
      <c r="E14" s="19">
        <v>15.659999999999998</v>
      </c>
      <c r="F14" s="140">
        <v>99.800000000000011</v>
      </c>
      <c r="G14" s="247">
        <f>E14/E11</f>
        <v>7.8500214797841945E-5</v>
      </c>
      <c r="H14" s="215">
        <f>F14/F11</f>
        <v>4.7893593679965217E-4</v>
      </c>
      <c r="I14" s="182">
        <f t="shared" si="0"/>
        <v>5.3729246487867188</v>
      </c>
      <c r="K14" s="19">
        <v>11.199000000000002</v>
      </c>
      <c r="L14" s="140">
        <v>32.69700000000001</v>
      </c>
      <c r="M14" s="247">
        <f>K14/K11</f>
        <v>1.4855608696660925E-4</v>
      </c>
      <c r="N14" s="215">
        <f>L14/L11</f>
        <v>4.0264331140893255E-4</v>
      </c>
      <c r="O14" s="182">
        <f t="shared" si="1"/>
        <v>1.9196356817573001</v>
      </c>
      <c r="Q14" s="189">
        <f t="shared" ref="Q14" si="5">(K14/E14)*10</f>
        <v>7.1513409961685834</v>
      </c>
      <c r="R14" s="190">
        <f t="shared" ref="R14" si="6">(L14/F14)*10</f>
        <v>3.2762525050100204</v>
      </c>
      <c r="S14" s="182">
        <f t="shared" ref="S14" si="7">(R14-Q14)/Q14</f>
        <v>-0.54186878981643971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360484.55999999976</v>
      </c>
      <c r="F15" s="145">
        <v>363899.07</v>
      </c>
      <c r="G15" s="243">
        <f>G7+G11</f>
        <v>1.0000000000000002</v>
      </c>
      <c r="H15" s="244">
        <f>H7+H11</f>
        <v>0.99999999999999989</v>
      </c>
      <c r="I15" s="164">
        <f t="shared" si="0"/>
        <v>9.4720006870758749E-3</v>
      </c>
      <c r="J15" s="1"/>
      <c r="K15" s="17">
        <v>118788.17199999983</v>
      </c>
      <c r="L15" s="145">
        <v>123845.86000000002</v>
      </c>
      <c r="M15" s="243">
        <f>M7+M11</f>
        <v>1</v>
      </c>
      <c r="N15" s="244">
        <f>N7+N11</f>
        <v>1</v>
      </c>
      <c r="O15" s="164">
        <f t="shared" si="1"/>
        <v>4.257737041361484E-2</v>
      </c>
      <c r="Q15" s="191">
        <f t="shared" si="2"/>
        <v>3.2952360567121075</v>
      </c>
      <c r="R15" s="192">
        <f t="shared" si="3"/>
        <v>3.4033024596627852</v>
      </c>
      <c r="S15" s="57">
        <f t="shared" si="4"/>
        <v>3.2794737946180187E-2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340551.62999999989</v>
      </c>
      <c r="F16" s="181">
        <f t="shared" ref="F16:F17" si="8">F8+F12</f>
        <v>352829.97</v>
      </c>
      <c r="G16" s="245">
        <f>E16/E15</f>
        <v>0.94470517683198441</v>
      </c>
      <c r="H16" s="246">
        <f>F16/F15</f>
        <v>0.96958195029187622</v>
      </c>
      <c r="I16" s="207">
        <f t="shared" si="0"/>
        <v>3.6054268775633488E-2</v>
      </c>
      <c r="J16" s="3"/>
      <c r="K16" s="180">
        <f t="shared" ref="K16:L18" si="9">K8+K12</f>
        <v>115661.78999999983</v>
      </c>
      <c r="L16" s="181">
        <f t="shared" si="9"/>
        <v>121543.06700000002</v>
      </c>
      <c r="M16" s="250">
        <f>K16/K15</f>
        <v>0.97368103282202201</v>
      </c>
      <c r="N16" s="246">
        <f>L16/L15</f>
        <v>0.98140597513715844</v>
      </c>
      <c r="O16" s="207">
        <f t="shared" si="1"/>
        <v>5.0848919076906897E-2</v>
      </c>
      <c r="P16" s="3"/>
      <c r="Q16" s="189">
        <f t="shared" si="2"/>
        <v>3.3963070445441672</v>
      </c>
      <c r="R16" s="190">
        <f t="shared" si="3"/>
        <v>3.444805638251196</v>
      </c>
      <c r="S16" s="182">
        <f t="shared" si="4"/>
        <v>1.4279802465132538E-2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19914.169999999998</v>
      </c>
      <c r="F17" s="140">
        <f t="shared" si="8"/>
        <v>10952.2</v>
      </c>
      <c r="G17" s="248">
        <f>E17/E15</f>
        <v>5.5242782104176699E-2</v>
      </c>
      <c r="H17" s="215">
        <f>F17/F15</f>
        <v>3.0096806787662307E-2</v>
      </c>
      <c r="I17" s="182">
        <f t="shared" si="0"/>
        <v>-0.45002980289914157</v>
      </c>
      <c r="K17" s="19">
        <f t="shared" si="9"/>
        <v>3109.1469999999999</v>
      </c>
      <c r="L17" s="140">
        <f t="shared" si="9"/>
        <v>2235.8219999999997</v>
      </c>
      <c r="M17" s="247">
        <f>K17/K15</f>
        <v>2.6173876974889421E-2</v>
      </c>
      <c r="N17" s="215">
        <f>L17/L15</f>
        <v>1.8053263952464777E-2</v>
      </c>
      <c r="O17" s="182">
        <f t="shared" si="1"/>
        <v>-0.28088893834868545</v>
      </c>
      <c r="Q17" s="189">
        <f t="shared" si="2"/>
        <v>1.5612737061097701</v>
      </c>
      <c r="R17" s="190">
        <f t="shared" si="3"/>
        <v>2.0414364237322178</v>
      </c>
      <c r="S17" s="182">
        <f t="shared" si="4"/>
        <v>0.30754550963320226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18.759999999999998</v>
      </c>
      <c r="F18" s="142">
        <f>F10+F14</f>
        <v>116.9</v>
      </c>
      <c r="G18" s="249">
        <f>E18/E15</f>
        <v>5.2041063839183599E-5</v>
      </c>
      <c r="H18" s="221">
        <f>F18/F15</f>
        <v>3.2124292046143457E-4</v>
      </c>
      <c r="I18" s="208">
        <f t="shared" si="0"/>
        <v>5.231343283582091</v>
      </c>
      <c r="K18" s="21">
        <f t="shared" si="9"/>
        <v>17.235000000000003</v>
      </c>
      <c r="L18" s="142">
        <f t="shared" si="9"/>
        <v>66.971000000000004</v>
      </c>
      <c r="M18" s="249">
        <f>K18/K15</f>
        <v>1.4509020308857036E-4</v>
      </c>
      <c r="N18" s="221">
        <f>L18/L15</f>
        <v>5.4076091037681836E-4</v>
      </c>
      <c r="O18" s="208">
        <f t="shared" si="1"/>
        <v>2.8857557296199592</v>
      </c>
      <c r="Q18" s="193">
        <f t="shared" si="2"/>
        <v>9.1871002132196189</v>
      </c>
      <c r="R18" s="194">
        <f t="shared" si="3"/>
        <v>5.7289136013686912</v>
      </c>
      <c r="S18" s="186">
        <f t="shared" si="4"/>
        <v>-0.37641764339033007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5" id="{8D12332F-A88D-40F4-9CCE-3C8667CCA5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6" id="{6CDF3AB7-BB12-47E0-BDEC-FB449DC6A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AD1E6BEC-24CB-46F6-8CB3-62C1BE62684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olha11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2.1406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144</v>
      </c>
    </row>
    <row r="3" spans="1:16" ht="8.25" customHeight="1" thickBot="1" x14ac:dyDescent="0.3"/>
    <row r="4" spans="1:16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104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6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151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2023/2022</v>
      </c>
      <c r="N5" s="343" t="str">
        <f>B5</f>
        <v>jan-jun</v>
      </c>
      <c r="O5" s="344"/>
      <c r="P5" s="131" t="str">
        <f>L5</f>
        <v>2023/2022</v>
      </c>
    </row>
    <row r="6" spans="1:16" ht="19.5" customHeight="1" thickBot="1" x14ac:dyDescent="0.3">
      <c r="A6" s="361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152</v>
      </c>
      <c r="B7" s="39">
        <v>54270.759999999987</v>
      </c>
      <c r="C7" s="147">
        <v>51544.739999999983</v>
      </c>
      <c r="D7" s="247">
        <f>B7/$B$33</f>
        <v>0.15054947152244186</v>
      </c>
      <c r="E7" s="246">
        <f>C7/$C$33</f>
        <v>0.1416457041233988</v>
      </c>
      <c r="F7" s="52">
        <f>(C7-B7)/B7</f>
        <v>-5.0229994936499961E-2</v>
      </c>
      <c r="H7" s="39">
        <v>18039.444999999996</v>
      </c>
      <c r="I7" s="147">
        <v>18276.90400000001</v>
      </c>
      <c r="J7" s="247">
        <f>H7/$H$33</f>
        <v>0.15186229989295566</v>
      </c>
      <c r="K7" s="246">
        <f>I7/$I$33</f>
        <v>0.14757783586790882</v>
      </c>
      <c r="L7" s="52">
        <f t="shared" ref="L7:L33" si="0">(I7-H7)/H7</f>
        <v>1.3163320711918438E-2</v>
      </c>
      <c r="N7" s="27">
        <f t="shared" ref="N7:N33" si="1">(H7/B7)*10</f>
        <v>3.3239713245217128</v>
      </c>
      <c r="O7" s="151">
        <f t="shared" ref="O7:O33" si="2">(I7/C7)*10</f>
        <v>3.545832998672612</v>
      </c>
      <c r="P7" s="61">
        <f>(O7-N7)/N7</f>
        <v>6.6745965139402313E-2</v>
      </c>
    </row>
    <row r="8" spans="1:16" ht="20.100000000000001" customHeight="1" x14ac:dyDescent="0.25">
      <c r="A8" s="8" t="s">
        <v>153</v>
      </c>
      <c r="B8" s="19">
        <v>30642.229999999992</v>
      </c>
      <c r="C8" s="140">
        <v>33780.919999999991</v>
      </c>
      <c r="D8" s="247">
        <f t="shared" ref="D8:D32" si="3">B8/$B$33</f>
        <v>8.5002891663376628E-2</v>
      </c>
      <c r="E8" s="215">
        <f t="shared" ref="E8:E32" si="4">C8/$C$33</f>
        <v>9.2830465326553313E-2</v>
      </c>
      <c r="F8" s="52">
        <f t="shared" ref="F8:F33" si="5">(C8-B8)/B8</f>
        <v>0.10243020824528762</v>
      </c>
      <c r="H8" s="19">
        <v>12801.589000000002</v>
      </c>
      <c r="I8" s="140">
        <v>15046.723999999997</v>
      </c>
      <c r="J8" s="247">
        <f t="shared" ref="J8:J32" si="6">H8/$H$33</f>
        <v>0.10776821281499309</v>
      </c>
      <c r="K8" s="215">
        <f t="shared" ref="K8:K32" si="7">I8/$I$33</f>
        <v>0.12149557522552631</v>
      </c>
      <c r="L8" s="52">
        <f t="shared" si="0"/>
        <v>0.17537940016665074</v>
      </c>
      <c r="N8" s="27">
        <f t="shared" si="1"/>
        <v>4.1777602348131984</v>
      </c>
      <c r="O8" s="152">
        <f t="shared" si="2"/>
        <v>4.4542078782934276</v>
      </c>
      <c r="P8" s="52">
        <f t="shared" ref="P8:P71" si="8">(O8-N8)/N8</f>
        <v>6.6171256353247887E-2</v>
      </c>
    </row>
    <row r="9" spans="1:16" ht="20.100000000000001" customHeight="1" x14ac:dyDescent="0.25">
      <c r="A9" s="8" t="s">
        <v>154</v>
      </c>
      <c r="B9" s="19">
        <v>34011.090000000004</v>
      </c>
      <c r="C9" s="140">
        <v>30096.700000000008</v>
      </c>
      <c r="D9" s="247">
        <f t="shared" si="3"/>
        <v>9.4348257245747233E-2</v>
      </c>
      <c r="E9" s="215">
        <f t="shared" si="4"/>
        <v>8.2706174544496677E-2</v>
      </c>
      <c r="F9" s="52">
        <f t="shared" si="5"/>
        <v>-0.11509157748252101</v>
      </c>
      <c r="H9" s="19">
        <v>13621.352999999999</v>
      </c>
      <c r="I9" s="140">
        <v>12456.286000000004</v>
      </c>
      <c r="J9" s="247">
        <f t="shared" si="6"/>
        <v>0.1146692702704441</v>
      </c>
      <c r="K9" s="215">
        <f t="shared" si="7"/>
        <v>0.10057894547302595</v>
      </c>
      <c r="L9" s="52">
        <f t="shared" si="0"/>
        <v>-8.5532399020860517E-2</v>
      </c>
      <c r="N9" s="27">
        <f t="shared" si="1"/>
        <v>4.0049739658446697</v>
      </c>
      <c r="O9" s="152">
        <f t="shared" si="2"/>
        <v>4.138754747198198</v>
      </c>
      <c r="P9" s="52">
        <f t="shared" si="8"/>
        <v>3.3403658174670128E-2</v>
      </c>
    </row>
    <row r="10" spans="1:16" ht="20.100000000000001" customHeight="1" x14ac:dyDescent="0.25">
      <c r="A10" s="8" t="s">
        <v>187</v>
      </c>
      <c r="B10" s="19">
        <v>42317.499999999993</v>
      </c>
      <c r="C10" s="140">
        <v>38630.669999999991</v>
      </c>
      <c r="D10" s="247">
        <f t="shared" si="3"/>
        <v>0.11739060335898989</v>
      </c>
      <c r="E10" s="215">
        <f t="shared" si="4"/>
        <v>0.10615764970215504</v>
      </c>
      <c r="F10" s="52">
        <f t="shared" si="5"/>
        <v>-8.712305783659248E-2</v>
      </c>
      <c r="H10" s="19">
        <v>10470.863999999998</v>
      </c>
      <c r="I10" s="140">
        <v>9816.7180000000026</v>
      </c>
      <c r="J10" s="247">
        <f t="shared" si="6"/>
        <v>8.8147362011766608E-2</v>
      </c>
      <c r="K10" s="215">
        <f t="shared" si="7"/>
        <v>7.9265612915926334E-2</v>
      </c>
      <c r="L10" s="52">
        <f t="shared" si="0"/>
        <v>-6.2472972621934096E-2</v>
      </c>
      <c r="N10" s="27">
        <f t="shared" si="1"/>
        <v>2.4743578897619187</v>
      </c>
      <c r="O10" s="152">
        <f t="shared" si="2"/>
        <v>2.5411720790760306</v>
      </c>
      <c r="P10" s="52">
        <f t="shared" si="8"/>
        <v>2.7002637569353678E-2</v>
      </c>
    </row>
    <row r="11" spans="1:16" ht="20.100000000000001" customHeight="1" x14ac:dyDescent="0.25">
      <c r="A11" s="8" t="s">
        <v>186</v>
      </c>
      <c r="B11" s="19">
        <v>22752.959999999995</v>
      </c>
      <c r="C11" s="140">
        <v>23091.169999999995</v>
      </c>
      <c r="D11" s="247">
        <f t="shared" si="3"/>
        <v>6.3117710228698831E-2</v>
      </c>
      <c r="E11" s="215">
        <f t="shared" si="4"/>
        <v>6.3454875001466751E-2</v>
      </c>
      <c r="F11" s="52">
        <f t="shared" si="5"/>
        <v>1.4864439615768638E-2</v>
      </c>
      <c r="H11" s="19">
        <v>7729.1860000000024</v>
      </c>
      <c r="I11" s="140">
        <v>8405.2119999999995</v>
      </c>
      <c r="J11" s="247">
        <f t="shared" si="6"/>
        <v>6.5066966431641046E-2</v>
      </c>
      <c r="K11" s="215">
        <f t="shared" si="7"/>
        <v>6.7868332457782607E-2</v>
      </c>
      <c r="L11" s="52">
        <f t="shared" si="0"/>
        <v>8.7464061545419775E-2</v>
      </c>
      <c r="N11" s="27">
        <f t="shared" si="1"/>
        <v>3.3970024119938698</v>
      </c>
      <c r="O11" s="152">
        <f t="shared" si="2"/>
        <v>3.6400113116832111</v>
      </c>
      <c r="P11" s="52">
        <f t="shared" si="8"/>
        <v>7.1536275285335266E-2</v>
      </c>
    </row>
    <row r="12" spans="1:16" ht="20.100000000000001" customHeight="1" x14ac:dyDescent="0.25">
      <c r="A12" s="8" t="s">
        <v>156</v>
      </c>
      <c r="B12" s="19">
        <v>16895.120000000003</v>
      </c>
      <c r="C12" s="140">
        <v>16409.179999999997</v>
      </c>
      <c r="D12" s="247">
        <f t="shared" si="3"/>
        <v>4.6867804823596336E-2</v>
      </c>
      <c r="E12" s="215">
        <f t="shared" si="4"/>
        <v>4.5092668140097193E-2</v>
      </c>
      <c r="F12" s="52">
        <f t="shared" si="5"/>
        <v>-2.8762151437811977E-2</v>
      </c>
      <c r="H12" s="19">
        <v>7323.6229999999996</v>
      </c>
      <c r="I12" s="140">
        <v>7838.3900000000031</v>
      </c>
      <c r="J12" s="247">
        <f t="shared" si="6"/>
        <v>6.1652796542739967E-2</v>
      </c>
      <c r="K12" s="215">
        <f t="shared" si="7"/>
        <v>6.329149799597665E-2</v>
      </c>
      <c r="L12" s="52">
        <f t="shared" si="0"/>
        <v>7.0288571653675164E-2</v>
      </c>
      <c r="N12" s="27">
        <f t="shared" si="1"/>
        <v>4.3347564267078296</v>
      </c>
      <c r="O12" s="152">
        <f t="shared" si="2"/>
        <v>4.7768322365895219</v>
      </c>
      <c r="P12" s="52">
        <f t="shared" si="8"/>
        <v>0.10198400241312776</v>
      </c>
    </row>
    <row r="13" spans="1:16" ht="20.100000000000001" customHeight="1" x14ac:dyDescent="0.25">
      <c r="A13" s="8" t="s">
        <v>185</v>
      </c>
      <c r="B13" s="19">
        <v>36442.399999999994</v>
      </c>
      <c r="C13" s="140">
        <v>25284.610000000004</v>
      </c>
      <c r="D13" s="247">
        <f t="shared" si="3"/>
        <v>0.10109281795592021</v>
      </c>
      <c r="E13" s="215">
        <f t="shared" si="4"/>
        <v>6.9482480403151373E-2</v>
      </c>
      <c r="F13" s="52">
        <f t="shared" si="5"/>
        <v>-0.30617604768072332</v>
      </c>
      <c r="H13" s="19">
        <v>7782.9739999999974</v>
      </c>
      <c r="I13" s="140">
        <v>6562.4320000000007</v>
      </c>
      <c r="J13" s="247">
        <f t="shared" si="6"/>
        <v>6.5519772456806541E-2</v>
      </c>
      <c r="K13" s="215">
        <f t="shared" si="7"/>
        <v>5.2988707091218085E-2</v>
      </c>
      <c r="L13" s="52">
        <f t="shared" si="0"/>
        <v>-0.15682205799479698</v>
      </c>
      <c r="N13" s="27">
        <f t="shared" si="1"/>
        <v>2.1356919412552409</v>
      </c>
      <c r="O13" s="152">
        <f t="shared" si="2"/>
        <v>2.5954254386363877</v>
      </c>
      <c r="P13" s="52">
        <f t="shared" si="8"/>
        <v>0.21526208368372693</v>
      </c>
    </row>
    <row r="14" spans="1:16" ht="20.100000000000001" customHeight="1" x14ac:dyDescent="0.25">
      <c r="A14" s="8" t="s">
        <v>190</v>
      </c>
      <c r="B14" s="19">
        <v>20170.650000000001</v>
      </c>
      <c r="C14" s="140">
        <v>23364.420000000006</v>
      </c>
      <c r="D14" s="247">
        <f t="shared" si="3"/>
        <v>5.5954268887410882E-2</v>
      </c>
      <c r="E14" s="215">
        <f t="shared" si="4"/>
        <v>6.4205770022990188E-2</v>
      </c>
      <c r="F14" s="52">
        <f t="shared" si="5"/>
        <v>0.15833748540577541</v>
      </c>
      <c r="H14" s="19">
        <v>5016.3519999999999</v>
      </c>
      <c r="I14" s="140">
        <v>5440.1180000000004</v>
      </c>
      <c r="J14" s="247">
        <f t="shared" si="6"/>
        <v>4.2229389639904552E-2</v>
      </c>
      <c r="K14" s="215">
        <f t="shared" si="7"/>
        <v>4.3926522856718844E-2</v>
      </c>
      <c r="L14" s="52">
        <f t="shared" si="0"/>
        <v>8.4476926659054333E-2</v>
      </c>
      <c r="N14" s="27">
        <f t="shared" si="1"/>
        <v>2.4869560475244969</v>
      </c>
      <c r="O14" s="152">
        <f t="shared" si="2"/>
        <v>2.3283770793368714</v>
      </c>
      <c r="P14" s="52">
        <f t="shared" si="8"/>
        <v>-6.3764282583712806E-2</v>
      </c>
    </row>
    <row r="15" spans="1:16" ht="20.100000000000001" customHeight="1" x14ac:dyDescent="0.25">
      <c r="A15" s="8" t="s">
        <v>192</v>
      </c>
      <c r="B15" s="19">
        <v>10343.050000000001</v>
      </c>
      <c r="C15" s="140">
        <v>15433.62</v>
      </c>
      <c r="D15" s="247">
        <f t="shared" si="3"/>
        <v>2.8692074911613415E-2</v>
      </c>
      <c r="E15" s="215">
        <f t="shared" si="4"/>
        <v>4.2411814902412373E-2</v>
      </c>
      <c r="F15" s="52">
        <f t="shared" si="5"/>
        <v>0.49217300506136963</v>
      </c>
      <c r="H15" s="19">
        <v>3223.4069999999997</v>
      </c>
      <c r="I15" s="140">
        <v>3836.9659999999999</v>
      </c>
      <c r="J15" s="247">
        <f t="shared" si="6"/>
        <v>2.7135757253676739E-2</v>
      </c>
      <c r="K15" s="215">
        <f t="shared" si="7"/>
        <v>3.0981786553058784E-2</v>
      </c>
      <c r="L15" s="52">
        <f t="shared" si="0"/>
        <v>0.19034487422779695</v>
      </c>
      <c r="N15" s="27">
        <f t="shared" si="1"/>
        <v>3.11649561783033</v>
      </c>
      <c r="O15" s="152">
        <f t="shared" si="2"/>
        <v>2.4861088973293368</v>
      </c>
      <c r="P15" s="52">
        <f t="shared" si="8"/>
        <v>-0.20227422008693902</v>
      </c>
    </row>
    <row r="16" spans="1:16" ht="20.100000000000001" customHeight="1" x14ac:dyDescent="0.25">
      <c r="A16" s="8" t="s">
        <v>158</v>
      </c>
      <c r="B16" s="19">
        <v>3649.35</v>
      </c>
      <c r="C16" s="140">
        <v>15542.769999999997</v>
      </c>
      <c r="D16" s="247">
        <f t="shared" si="3"/>
        <v>1.0123457159995979E-2</v>
      </c>
      <c r="E16" s="215">
        <f t="shared" si="4"/>
        <v>4.271176070881412E-2</v>
      </c>
      <c r="F16" s="52">
        <f t="shared" si="5"/>
        <v>3.2590516119308908</v>
      </c>
      <c r="H16" s="19">
        <v>757.65499999999997</v>
      </c>
      <c r="I16" s="140">
        <v>3076.1890000000003</v>
      </c>
      <c r="J16" s="247">
        <f t="shared" si="6"/>
        <v>6.3782023684984396E-3</v>
      </c>
      <c r="K16" s="215">
        <f t="shared" si="7"/>
        <v>2.4838852102121146E-2</v>
      </c>
      <c r="L16" s="52">
        <f t="shared" si="0"/>
        <v>3.0601447888550868</v>
      </c>
      <c r="N16" s="27">
        <f t="shared" si="1"/>
        <v>2.076136846287695</v>
      </c>
      <c r="O16" s="152">
        <f t="shared" si="2"/>
        <v>1.9791768133994139</v>
      </c>
      <c r="P16" s="52">
        <f t="shared" si="8"/>
        <v>-4.6702139630946646E-2</v>
      </c>
    </row>
    <row r="17" spans="1:16" ht="20.100000000000001" customHeight="1" x14ac:dyDescent="0.25">
      <c r="A17" s="8" t="s">
        <v>155</v>
      </c>
      <c r="B17" s="19">
        <v>7502.0999999999995</v>
      </c>
      <c r="C17" s="140">
        <v>4970.3700000000017</v>
      </c>
      <c r="D17" s="247">
        <f t="shared" si="3"/>
        <v>2.0811154852235555E-2</v>
      </c>
      <c r="E17" s="215">
        <f t="shared" si="4"/>
        <v>1.3658649910811815E-2</v>
      </c>
      <c r="F17" s="52">
        <f t="shared" si="5"/>
        <v>-0.33746950853760921</v>
      </c>
      <c r="H17" s="19">
        <v>3133.3009999999999</v>
      </c>
      <c r="I17" s="140">
        <v>2466.902</v>
      </c>
      <c r="J17" s="247">
        <f t="shared" si="6"/>
        <v>2.637721371787757E-2</v>
      </c>
      <c r="K17" s="215">
        <f t="shared" si="7"/>
        <v>1.9919131733592069E-2</v>
      </c>
      <c r="L17" s="52">
        <f t="shared" si="0"/>
        <v>-0.21268272661962573</v>
      </c>
      <c r="N17" s="27">
        <f t="shared" si="1"/>
        <v>4.1765652284027146</v>
      </c>
      <c r="O17" s="152">
        <f t="shared" si="2"/>
        <v>4.9632160181233971</v>
      </c>
      <c r="P17" s="52">
        <f t="shared" si="8"/>
        <v>0.18834873794645107</v>
      </c>
    </row>
    <row r="18" spans="1:16" ht="20.100000000000001" customHeight="1" x14ac:dyDescent="0.25">
      <c r="A18" s="8" t="s">
        <v>189</v>
      </c>
      <c r="B18" s="19">
        <v>8504.3100000000013</v>
      </c>
      <c r="C18" s="140">
        <v>6964.949999999998</v>
      </c>
      <c r="D18" s="247">
        <f t="shared" si="3"/>
        <v>2.3591329403955613E-2</v>
      </c>
      <c r="E18" s="215">
        <f t="shared" si="4"/>
        <v>1.9139785105798703E-2</v>
      </c>
      <c r="F18" s="52">
        <f t="shared" si="5"/>
        <v>-0.18100939406018868</v>
      </c>
      <c r="H18" s="19">
        <v>3137.0439999999999</v>
      </c>
      <c r="I18" s="140">
        <v>2453.1610000000001</v>
      </c>
      <c r="J18" s="247">
        <f t="shared" si="6"/>
        <v>2.6408723589079225E-2</v>
      </c>
      <c r="K18" s="215">
        <f t="shared" si="7"/>
        <v>1.9808179296425418E-2</v>
      </c>
      <c r="L18" s="52">
        <f t="shared" si="0"/>
        <v>-0.21800236145874902</v>
      </c>
      <c r="N18" s="27">
        <f t="shared" si="1"/>
        <v>3.688769576838097</v>
      </c>
      <c r="O18" s="152">
        <f t="shared" si="2"/>
        <v>3.5221516306649736</v>
      </c>
      <c r="P18" s="52">
        <f t="shared" si="8"/>
        <v>-4.5168976457440682E-2</v>
      </c>
    </row>
    <row r="19" spans="1:16" ht="20.100000000000001" customHeight="1" x14ac:dyDescent="0.25">
      <c r="A19" s="8" t="s">
        <v>191</v>
      </c>
      <c r="B19" s="19">
        <v>6609.8600000000006</v>
      </c>
      <c r="C19" s="140">
        <v>6610.6299999999983</v>
      </c>
      <c r="D19" s="247">
        <f t="shared" si="3"/>
        <v>1.8336041909811619E-2</v>
      </c>
      <c r="E19" s="215">
        <f t="shared" si="4"/>
        <v>1.8166108531137492E-2</v>
      </c>
      <c r="F19" s="52">
        <f t="shared" si="5"/>
        <v>1.1649263373168388E-4</v>
      </c>
      <c r="H19" s="19">
        <v>2296.0929999999994</v>
      </c>
      <c r="I19" s="140">
        <v>2320.0090000000005</v>
      </c>
      <c r="J19" s="247">
        <f t="shared" si="6"/>
        <v>1.9329306624905378E-2</v>
      </c>
      <c r="K19" s="215">
        <f t="shared" si="7"/>
        <v>1.8733036372794384E-2</v>
      </c>
      <c r="L19" s="52">
        <f t="shared" si="0"/>
        <v>1.041595440602845E-2</v>
      </c>
      <c r="N19" s="27">
        <f t="shared" si="1"/>
        <v>3.4737392319958356</v>
      </c>
      <c r="O19" s="152">
        <f t="shared" si="2"/>
        <v>3.5095127090761413</v>
      </c>
      <c r="P19" s="52">
        <f t="shared" si="8"/>
        <v>1.0298262100621791E-2</v>
      </c>
    </row>
    <row r="20" spans="1:16" ht="20.100000000000001" customHeight="1" x14ac:dyDescent="0.25">
      <c r="A20" s="8" t="s">
        <v>194</v>
      </c>
      <c r="B20" s="19">
        <v>5211.5000000000009</v>
      </c>
      <c r="C20" s="140">
        <v>5593.6900000000005</v>
      </c>
      <c r="D20" s="247">
        <f t="shared" si="3"/>
        <v>1.4456929861295587E-2</v>
      </c>
      <c r="E20" s="215">
        <f t="shared" si="4"/>
        <v>1.5371542444447581E-2</v>
      </c>
      <c r="F20" s="52">
        <f t="shared" si="5"/>
        <v>7.3335891777799006E-2</v>
      </c>
      <c r="H20" s="19">
        <v>2106.8050000000003</v>
      </c>
      <c r="I20" s="140">
        <v>2264.5609999999997</v>
      </c>
      <c r="J20" s="247">
        <f t="shared" si="6"/>
        <v>1.7735814639861621E-2</v>
      </c>
      <c r="K20" s="215">
        <f t="shared" si="7"/>
        <v>1.8285318540321012E-2</v>
      </c>
      <c r="L20" s="52">
        <f t="shared" si="0"/>
        <v>7.4879260301736222E-2</v>
      </c>
      <c r="N20" s="27">
        <f t="shared" si="1"/>
        <v>4.0426076945217302</v>
      </c>
      <c r="O20" s="152">
        <f t="shared" si="2"/>
        <v>4.0484206311039745</v>
      </c>
      <c r="P20" s="52">
        <f t="shared" si="8"/>
        <v>1.4379175575511952E-3</v>
      </c>
    </row>
    <row r="21" spans="1:16" ht="20.100000000000001" customHeight="1" x14ac:dyDescent="0.25">
      <c r="A21" s="8" t="s">
        <v>195</v>
      </c>
      <c r="B21" s="19">
        <v>7226.2600000000011</v>
      </c>
      <c r="C21" s="140">
        <v>7032.6799999999985</v>
      </c>
      <c r="D21" s="247">
        <f t="shared" si="3"/>
        <v>2.0045962578813366E-2</v>
      </c>
      <c r="E21" s="215">
        <f t="shared" si="4"/>
        <v>1.9325908142606683E-2</v>
      </c>
      <c r="F21" s="52">
        <f t="shared" si="5"/>
        <v>-2.6788407834758592E-2</v>
      </c>
      <c r="H21" s="19">
        <v>2074.79</v>
      </c>
      <c r="I21" s="140">
        <v>2020.5849999999998</v>
      </c>
      <c r="J21" s="247">
        <f t="shared" si="6"/>
        <v>1.7466301274507365E-2</v>
      </c>
      <c r="K21" s="215">
        <f t="shared" si="7"/>
        <v>1.6315321319582264E-2</v>
      </c>
      <c r="L21" s="52">
        <f t="shared" si="0"/>
        <v>-2.6125535596373685E-2</v>
      </c>
      <c r="N21" s="27">
        <f t="shared" si="1"/>
        <v>2.8711809428390338</v>
      </c>
      <c r="O21" s="152">
        <f t="shared" si="2"/>
        <v>2.873136556760723</v>
      </c>
      <c r="P21" s="52">
        <f t="shared" si="8"/>
        <v>6.8111831355200975E-4</v>
      </c>
    </row>
    <row r="22" spans="1:16" ht="20.100000000000001" customHeight="1" x14ac:dyDescent="0.25">
      <c r="A22" s="8" t="s">
        <v>188</v>
      </c>
      <c r="B22" s="19">
        <v>6608.09</v>
      </c>
      <c r="C22" s="140">
        <v>5893.12</v>
      </c>
      <c r="D22" s="247">
        <f t="shared" si="3"/>
        <v>1.8331131852082651E-2</v>
      </c>
      <c r="E22" s="215">
        <f t="shared" si="4"/>
        <v>1.6194380491271938E-2</v>
      </c>
      <c r="F22" s="52">
        <f t="shared" si="5"/>
        <v>-0.10819616560912461</v>
      </c>
      <c r="H22" s="19">
        <v>2188.3420000000006</v>
      </c>
      <c r="I22" s="140">
        <v>1946.3789999999995</v>
      </c>
      <c r="J22" s="247">
        <f t="shared" si="6"/>
        <v>1.8422221363925028E-2</v>
      </c>
      <c r="K22" s="215">
        <f t="shared" si="7"/>
        <v>1.5716141015937067E-2</v>
      </c>
      <c r="L22" s="52">
        <f t="shared" si="0"/>
        <v>-0.11056909751766453</v>
      </c>
      <c r="N22" s="27">
        <f t="shared" si="1"/>
        <v>3.3116104653538319</v>
      </c>
      <c r="O22" s="152">
        <f t="shared" si="2"/>
        <v>3.3027988569721973</v>
      </c>
      <c r="P22" s="52">
        <f t="shared" si="8"/>
        <v>-2.6608227247201443E-3</v>
      </c>
    </row>
    <row r="23" spans="1:16" ht="20.100000000000001" customHeight="1" x14ac:dyDescent="0.25">
      <c r="A23" s="8" t="s">
        <v>157</v>
      </c>
      <c r="B23" s="19">
        <v>4605.93</v>
      </c>
      <c r="C23" s="140">
        <v>4725.79</v>
      </c>
      <c r="D23" s="247">
        <f t="shared" si="3"/>
        <v>1.2777052087889701E-2</v>
      </c>
      <c r="E23" s="215">
        <f t="shared" si="4"/>
        <v>1.2986540471235611E-2</v>
      </c>
      <c r="F23" s="52">
        <f t="shared" si="5"/>
        <v>2.6022974730401823E-2</v>
      </c>
      <c r="H23" s="19">
        <v>1763.3730000000005</v>
      </c>
      <c r="I23" s="140">
        <v>1813.1539999999998</v>
      </c>
      <c r="J23" s="247">
        <f t="shared" si="6"/>
        <v>1.4844685041537643E-2</v>
      </c>
      <c r="K23" s="215">
        <f t="shared" si="7"/>
        <v>1.4640408649913693E-2</v>
      </c>
      <c r="L23" s="52">
        <f t="shared" si="0"/>
        <v>2.823055587218317E-2</v>
      </c>
      <c r="N23" s="27">
        <f t="shared" si="1"/>
        <v>3.8284841497808269</v>
      </c>
      <c r="O23" s="152">
        <f t="shared" si="2"/>
        <v>3.8367214793717026</v>
      </c>
      <c r="P23" s="52">
        <f t="shared" si="8"/>
        <v>2.151590360207531E-3</v>
      </c>
    </row>
    <row r="24" spans="1:16" ht="20.100000000000001" customHeight="1" x14ac:dyDescent="0.25">
      <c r="A24" s="8" t="s">
        <v>161</v>
      </c>
      <c r="B24" s="19">
        <v>2911.83</v>
      </c>
      <c r="C24" s="140">
        <v>3182.8999999999996</v>
      </c>
      <c r="D24" s="247">
        <f t="shared" si="3"/>
        <v>8.0775442920495676E-3</v>
      </c>
      <c r="E24" s="215">
        <f t="shared" si="4"/>
        <v>8.7466560439409761E-3</v>
      </c>
      <c r="F24" s="52">
        <f t="shared" ref="F24:F25" si="9">(C24-B24)/B24</f>
        <v>9.309265994237291E-2</v>
      </c>
      <c r="H24" s="19">
        <v>1368.8789999999999</v>
      </c>
      <c r="I24" s="140">
        <v>1684.7489999999998</v>
      </c>
      <c r="J24" s="247">
        <f t="shared" si="6"/>
        <v>1.1523697830790762E-2</v>
      </c>
      <c r="K24" s="215">
        <f t="shared" si="7"/>
        <v>1.3603595630891498E-2</v>
      </c>
      <c r="L24" s="52">
        <f t="shared" si="0"/>
        <v>0.23075085526186018</v>
      </c>
      <c r="N24" s="27">
        <f t="shared" si="1"/>
        <v>4.7010951875624603</v>
      </c>
      <c r="O24" s="152">
        <f t="shared" si="2"/>
        <v>5.2931257658110535</v>
      </c>
      <c r="P24" s="52">
        <f t="shared" ref="P24:P27" si="10">(O24-N24)/N24</f>
        <v>0.12593460770905257</v>
      </c>
    </row>
    <row r="25" spans="1:16" ht="20.100000000000001" customHeight="1" x14ac:dyDescent="0.25">
      <c r="A25" s="8" t="s">
        <v>160</v>
      </c>
      <c r="B25" s="19">
        <v>4021.33</v>
      </c>
      <c r="C25" s="140">
        <v>4324.4799999999996</v>
      </c>
      <c r="D25" s="247">
        <f t="shared" si="3"/>
        <v>1.1155346015374417E-2</v>
      </c>
      <c r="E25" s="215">
        <f t="shared" si="4"/>
        <v>1.1883734685004829E-2</v>
      </c>
      <c r="F25" s="52">
        <f t="shared" si="9"/>
        <v>7.5385506785068529E-2</v>
      </c>
      <c r="H25" s="19">
        <v>1434.683</v>
      </c>
      <c r="I25" s="140">
        <v>1594.1710000000003</v>
      </c>
      <c r="J25" s="247">
        <f t="shared" si="6"/>
        <v>1.207765870830978E-2</v>
      </c>
      <c r="K25" s="215">
        <f t="shared" si="7"/>
        <v>1.2872218740295401E-2</v>
      </c>
      <c r="L25" s="52">
        <f t="shared" si="0"/>
        <v>0.11116602064706997</v>
      </c>
      <c r="N25" s="27">
        <f t="shared" si="1"/>
        <v>3.5676828313020819</v>
      </c>
      <c r="O25" s="152">
        <f t="shared" si="2"/>
        <v>3.6863877275418093</v>
      </c>
      <c r="P25" s="52">
        <f t="shared" si="10"/>
        <v>3.3272267141640575E-2</v>
      </c>
    </row>
    <row r="26" spans="1:16" ht="20.100000000000001" customHeight="1" x14ac:dyDescent="0.25">
      <c r="A26" s="8" t="s">
        <v>198</v>
      </c>
      <c r="B26" s="19">
        <v>4609.1799999999985</v>
      </c>
      <c r="C26" s="140">
        <v>7010.5</v>
      </c>
      <c r="D26" s="247">
        <f t="shared" si="3"/>
        <v>1.2786067730612369E-2</v>
      </c>
      <c r="E26" s="215">
        <f t="shared" si="4"/>
        <v>1.9264957176175254E-2</v>
      </c>
      <c r="F26" s="52">
        <f t="shared" si="5"/>
        <v>0.52098637935598135</v>
      </c>
      <c r="H26" s="19">
        <v>981.447</v>
      </c>
      <c r="I26" s="140">
        <v>1513.9820000000002</v>
      </c>
      <c r="J26" s="247">
        <f t="shared" si="6"/>
        <v>8.2621609835026345E-3</v>
      </c>
      <c r="K26" s="215">
        <f t="shared" si="7"/>
        <v>1.2224728384138158E-2</v>
      </c>
      <c r="L26" s="52">
        <f t="shared" si="0"/>
        <v>0.54260189291933258</v>
      </c>
      <c r="N26" s="27">
        <f t="shared" si="1"/>
        <v>2.1293310306822479</v>
      </c>
      <c r="O26" s="152">
        <f t="shared" si="2"/>
        <v>2.1595920405106628</v>
      </c>
      <c r="P26" s="52">
        <f t="shared" si="10"/>
        <v>1.4211510278286354E-2</v>
      </c>
    </row>
    <row r="27" spans="1:16" ht="20.100000000000001" customHeight="1" x14ac:dyDescent="0.25">
      <c r="A27" s="8" t="s">
        <v>159</v>
      </c>
      <c r="B27" s="19">
        <v>553.25</v>
      </c>
      <c r="C27" s="140">
        <v>756.82</v>
      </c>
      <c r="D27" s="247">
        <f t="shared" si="3"/>
        <v>1.5347397957904216E-3</v>
      </c>
      <c r="E27" s="215">
        <f t="shared" si="4"/>
        <v>2.0797524984056712E-3</v>
      </c>
      <c r="F27" s="52">
        <f t="shared" si="5"/>
        <v>0.36795300497062822</v>
      </c>
      <c r="H27" s="19">
        <v>1005.1709999999999</v>
      </c>
      <c r="I27" s="140">
        <v>1484.9690000000005</v>
      </c>
      <c r="J27" s="247">
        <f t="shared" si="6"/>
        <v>8.4618778374668489E-3</v>
      </c>
      <c r="K27" s="215">
        <f t="shared" si="7"/>
        <v>1.1990461368672323E-2</v>
      </c>
      <c r="L27" s="52">
        <f t="shared" si="0"/>
        <v>0.47732972797663342</v>
      </c>
      <c r="N27" s="27">
        <f t="shared" si="1"/>
        <v>18.168477180298236</v>
      </c>
      <c r="O27" s="152">
        <f t="shared" si="2"/>
        <v>19.621164874078385</v>
      </c>
      <c r="P27" s="52">
        <f t="shared" si="10"/>
        <v>7.9956491640115715E-2</v>
      </c>
    </row>
    <row r="28" spans="1:16" ht="20.100000000000001" customHeight="1" x14ac:dyDescent="0.25">
      <c r="A28" s="8" t="s">
        <v>197</v>
      </c>
      <c r="B28" s="19">
        <v>3203.0299999999997</v>
      </c>
      <c r="C28" s="140">
        <v>4421.3500000000004</v>
      </c>
      <c r="D28" s="247">
        <f t="shared" si="3"/>
        <v>8.8853458800010731E-3</v>
      </c>
      <c r="E28" s="215">
        <f t="shared" si="4"/>
        <v>1.2149934870677193E-2</v>
      </c>
      <c r="F28" s="52">
        <f t="shared" si="5"/>
        <v>0.38036484204019344</v>
      </c>
      <c r="H28" s="19">
        <v>983.24200000000008</v>
      </c>
      <c r="I28" s="140">
        <v>1361.6290000000001</v>
      </c>
      <c r="J28" s="247">
        <f t="shared" si="6"/>
        <v>8.2772719155910588E-3</v>
      </c>
      <c r="K28" s="215">
        <f t="shared" si="7"/>
        <v>1.0994545962214646E-2</v>
      </c>
      <c r="L28" s="52">
        <f t="shared" si="0"/>
        <v>0.38483608308025902</v>
      </c>
      <c r="N28" s="27">
        <f t="shared" si="1"/>
        <v>3.0697246045151001</v>
      </c>
      <c r="O28" s="152">
        <f t="shared" si="2"/>
        <v>3.0796679747136055</v>
      </c>
      <c r="P28" s="52">
        <f t="shared" si="8"/>
        <v>3.2391733720608844E-3</v>
      </c>
    </row>
    <row r="29" spans="1:16" ht="20.100000000000001" customHeight="1" x14ac:dyDescent="0.25">
      <c r="A29" s="8" t="s">
        <v>193</v>
      </c>
      <c r="B29" s="19">
        <v>2597.19</v>
      </c>
      <c r="C29" s="140">
        <v>3071.8000000000006</v>
      </c>
      <c r="D29" s="247">
        <f t="shared" si="3"/>
        <v>7.2047191147382294E-3</v>
      </c>
      <c r="E29" s="215">
        <f t="shared" si="4"/>
        <v>8.4413516088403338E-3</v>
      </c>
      <c r="F29" s="52">
        <f>(C29-B29)/B29</f>
        <v>0.18273980725322389</v>
      </c>
      <c r="H29" s="19">
        <v>1086.4480000000001</v>
      </c>
      <c r="I29" s="140">
        <v>1083.1009999999997</v>
      </c>
      <c r="J29" s="247">
        <f t="shared" si="6"/>
        <v>9.1460957914227363E-3</v>
      </c>
      <c r="K29" s="215">
        <f t="shared" si="7"/>
        <v>8.745556775171975E-3</v>
      </c>
      <c r="L29" s="52">
        <f t="shared" si="0"/>
        <v>-3.0806812659238494E-3</v>
      </c>
      <c r="N29" s="27">
        <f t="shared" si="1"/>
        <v>4.1831671922346843</v>
      </c>
      <c r="O29" s="152">
        <f t="shared" si="2"/>
        <v>3.5259489550100898</v>
      </c>
      <c r="P29" s="52">
        <f>(O29-N29)/N29</f>
        <v>-0.15711020072174137</v>
      </c>
    </row>
    <row r="30" spans="1:16" ht="20.100000000000001" customHeight="1" x14ac:dyDescent="0.25">
      <c r="A30" s="8" t="s">
        <v>164</v>
      </c>
      <c r="B30" s="19">
        <v>1100.6399999999999</v>
      </c>
      <c r="C30" s="140">
        <v>1259.4599999999998</v>
      </c>
      <c r="D30" s="247">
        <f t="shared" si="3"/>
        <v>3.0532236942408847E-3</v>
      </c>
      <c r="E30" s="215">
        <f t="shared" si="4"/>
        <v>3.4610146159483176E-3</v>
      </c>
      <c r="F30" s="52">
        <f t="shared" si="5"/>
        <v>0.14429786306149145</v>
      </c>
      <c r="H30" s="19">
        <v>737.55399999999986</v>
      </c>
      <c r="I30" s="140">
        <v>972.14399999999978</v>
      </c>
      <c r="J30" s="247">
        <f t="shared" si="6"/>
        <v>6.2089851841477944E-3</v>
      </c>
      <c r="K30" s="215">
        <f t="shared" si="7"/>
        <v>7.8496285624727376E-3</v>
      </c>
      <c r="L30" s="52">
        <f t="shared" si="0"/>
        <v>0.31806484677732066</v>
      </c>
      <c r="N30" s="27">
        <f t="shared" si="1"/>
        <v>6.7011375199883698</v>
      </c>
      <c r="O30" s="152">
        <f t="shared" si="2"/>
        <v>7.7187366014006003</v>
      </c>
      <c r="P30" s="52">
        <f t="shared" si="8"/>
        <v>0.15185467816126785</v>
      </c>
    </row>
    <row r="31" spans="1:16" ht="20.100000000000001" customHeight="1" x14ac:dyDescent="0.25">
      <c r="A31" s="8" t="s">
        <v>209</v>
      </c>
      <c r="B31" s="19">
        <v>3236.65</v>
      </c>
      <c r="C31" s="140">
        <v>3149.1099999999992</v>
      </c>
      <c r="D31" s="247">
        <f t="shared" si="3"/>
        <v>8.9786092364122338E-3</v>
      </c>
      <c r="E31" s="215">
        <f t="shared" si="4"/>
        <v>8.6538006266407876E-3</v>
      </c>
      <c r="F31" s="52">
        <f t="shared" si="5"/>
        <v>-2.7046483246566937E-2</v>
      </c>
      <c r="H31" s="19">
        <v>786.76800000000003</v>
      </c>
      <c r="I31" s="140">
        <v>770.60399999999981</v>
      </c>
      <c r="J31" s="247">
        <f t="shared" si="6"/>
        <v>6.6232856921141954E-3</v>
      </c>
      <c r="K31" s="215">
        <f t="shared" si="7"/>
        <v>6.2222830864108016E-3</v>
      </c>
      <c r="L31" s="52">
        <f t="shared" si="0"/>
        <v>-2.0544811176865626E-2</v>
      </c>
      <c r="N31" s="27">
        <f t="shared" si="1"/>
        <v>2.430809633417268</v>
      </c>
      <c r="O31" s="152">
        <f t="shared" si="2"/>
        <v>2.4470532944228687</v>
      </c>
      <c r="P31" s="52">
        <f t="shared" si="8"/>
        <v>6.6824076975394936E-3</v>
      </c>
    </row>
    <row r="32" spans="1:16" ht="20.100000000000001" customHeight="1" thickBot="1" x14ac:dyDescent="0.3">
      <c r="A32" s="8" t="s">
        <v>17</v>
      </c>
      <c r="B32" s="19">
        <f>B33-SUM(B7:B31)</f>
        <v>20488.299999999988</v>
      </c>
      <c r="C32" s="140">
        <f>C33-SUM(C7:C31)</f>
        <v>21752.619999999995</v>
      </c>
      <c r="D32" s="247">
        <f t="shared" si="3"/>
        <v>5.6835443936905337E-2</v>
      </c>
      <c r="E32" s="215">
        <f t="shared" si="4"/>
        <v>5.9776519901521039E-2</v>
      </c>
      <c r="F32" s="52">
        <f t="shared" si="5"/>
        <v>6.1709365833183219E-2</v>
      </c>
      <c r="H32" s="19">
        <f>H33-SUM(H7:H31)</f>
        <v>6937.7839999999851</v>
      </c>
      <c r="I32" s="140">
        <f>I33-SUM(I7:I31)</f>
        <v>7339.8209999999526</v>
      </c>
      <c r="J32" s="247">
        <f t="shared" si="6"/>
        <v>5.8404670121533525E-2</v>
      </c>
      <c r="K32" s="215">
        <f t="shared" si="7"/>
        <v>5.9265776021902986E-2</v>
      </c>
      <c r="L32" s="52">
        <f t="shared" si="0"/>
        <v>5.794890702852213E-2</v>
      </c>
      <c r="N32" s="27">
        <f t="shared" si="1"/>
        <v>3.3862174997437511</v>
      </c>
      <c r="O32" s="152">
        <f t="shared" si="2"/>
        <v>3.3742238865938696</v>
      </c>
      <c r="P32" s="52">
        <f t="shared" si="8"/>
        <v>-3.5418909596885199E-3</v>
      </c>
    </row>
    <row r="33" spans="1:16" ht="26.25" customHeight="1" thickBot="1" x14ac:dyDescent="0.3">
      <c r="A33" s="12" t="s">
        <v>18</v>
      </c>
      <c r="B33" s="17">
        <v>360484.56</v>
      </c>
      <c r="C33" s="145">
        <v>363899.06999999995</v>
      </c>
      <c r="D33" s="243">
        <f>SUM(D7:D32)</f>
        <v>0.99999999999999967</v>
      </c>
      <c r="E33" s="244">
        <f>SUM(E7:E32)</f>
        <v>1</v>
      </c>
      <c r="F33" s="57">
        <f t="shared" si="5"/>
        <v>9.4720006870750613E-3</v>
      </c>
      <c r="G33" s="1"/>
      <c r="H33" s="17">
        <v>118788.17199999999</v>
      </c>
      <c r="I33" s="145">
        <v>123845.85999999997</v>
      </c>
      <c r="J33" s="243">
        <f>SUM(J7:J32)</f>
        <v>0.99999999999999989</v>
      </c>
      <c r="K33" s="244">
        <f>SUM(K7:K32)</f>
        <v>0.99999999999999989</v>
      </c>
      <c r="L33" s="57">
        <f t="shared" si="0"/>
        <v>4.2577370413613071E-2</v>
      </c>
      <c r="N33" s="29">
        <f t="shared" si="1"/>
        <v>3.2952360567121097</v>
      </c>
      <c r="O33" s="146">
        <f t="shared" si="2"/>
        <v>3.4033024596627848</v>
      </c>
      <c r="P33" s="57">
        <f t="shared" si="8"/>
        <v>3.2794737946179355E-2</v>
      </c>
    </row>
    <row r="35" spans="1:16" ht="15.75" thickBot="1" x14ac:dyDescent="0.3"/>
    <row r="36" spans="1:16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6" x14ac:dyDescent="0.25">
      <c r="A37" s="360"/>
      <c r="B37" s="354" t="str">
        <f>B5</f>
        <v>jan-jun</v>
      </c>
      <c r="C37" s="348"/>
      <c r="D37" s="354" t="str">
        <f>B5</f>
        <v>jan-jun</v>
      </c>
      <c r="E37" s="348"/>
      <c r="F37" s="131" t="str">
        <f>F5</f>
        <v>2023/2022</v>
      </c>
      <c r="H37" s="343" t="str">
        <f>B5</f>
        <v>jan-jun</v>
      </c>
      <c r="I37" s="348"/>
      <c r="J37" s="354" t="str">
        <f>B5</f>
        <v>jan-jun</v>
      </c>
      <c r="K37" s="344"/>
      <c r="L37" s="131" t="str">
        <f>L5</f>
        <v>2023/2022</v>
      </c>
      <c r="N37" s="343" t="str">
        <f>B5</f>
        <v>jan-jun</v>
      </c>
      <c r="O37" s="344"/>
      <c r="P37" s="131" t="str">
        <f>P5</f>
        <v>2023/2022</v>
      </c>
    </row>
    <row r="38" spans="1:16" ht="19.5" customHeight="1" thickBot="1" x14ac:dyDescent="0.3">
      <c r="A38" s="361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187</v>
      </c>
      <c r="B39" s="39">
        <v>42317.499999999993</v>
      </c>
      <c r="C39" s="147">
        <v>38630.669999999991</v>
      </c>
      <c r="D39" s="247">
        <f t="shared" ref="D39:D61" si="11">B39/$B$62</f>
        <v>0.26285033304831351</v>
      </c>
      <c r="E39" s="246">
        <f t="shared" ref="E39:E61" si="12">C39/$C$62</f>
        <v>0.24839604715700767</v>
      </c>
      <c r="F39" s="52">
        <f>(C39-B39)/B39</f>
        <v>-8.712305783659248E-2</v>
      </c>
      <c r="H39" s="39">
        <v>10470.863999999998</v>
      </c>
      <c r="I39" s="147">
        <v>9816.7180000000026</v>
      </c>
      <c r="J39" s="247">
        <f t="shared" ref="J39:J61" si="13">H39/$H$62</f>
        <v>0.24125023388628067</v>
      </c>
      <c r="K39" s="246">
        <f t="shared" ref="K39:K61" si="14">I39/$I$62</f>
        <v>0.23022326622911352</v>
      </c>
      <c r="L39" s="52">
        <f t="shared" ref="L39:L62" si="15">(I39-H39)/H39</f>
        <v>-6.2472972621934096E-2</v>
      </c>
      <c r="N39" s="27">
        <f t="shared" ref="N39:N62" si="16">(H39/B39)*10</f>
        <v>2.4743578897619187</v>
      </c>
      <c r="O39" s="151">
        <f t="shared" ref="O39:O62" si="17">(I39/C39)*10</f>
        <v>2.5411720790760306</v>
      </c>
      <c r="P39" s="61">
        <f t="shared" si="8"/>
        <v>2.7002637569353678E-2</v>
      </c>
    </row>
    <row r="40" spans="1:16" ht="20.100000000000001" customHeight="1" x14ac:dyDescent="0.25">
      <c r="A40" s="38" t="s">
        <v>185</v>
      </c>
      <c r="B40" s="19">
        <v>36442.399999999994</v>
      </c>
      <c r="C40" s="140">
        <v>25284.610000000004</v>
      </c>
      <c r="D40" s="247">
        <f t="shared" si="11"/>
        <v>0.22635781832763893</v>
      </c>
      <c r="E40" s="215">
        <f t="shared" si="12"/>
        <v>0.16258059148098003</v>
      </c>
      <c r="F40" s="52">
        <f t="shared" ref="F40:F62" si="18">(C40-B40)/B40</f>
        <v>-0.30617604768072332</v>
      </c>
      <c r="H40" s="19">
        <v>7782.9739999999974</v>
      </c>
      <c r="I40" s="140">
        <v>6562.4320000000007</v>
      </c>
      <c r="J40" s="247">
        <f t="shared" si="13"/>
        <v>0.17932085621882218</v>
      </c>
      <c r="K40" s="215">
        <f t="shared" si="14"/>
        <v>0.15390322197769699</v>
      </c>
      <c r="L40" s="52">
        <f t="shared" si="15"/>
        <v>-0.15682205799479698</v>
      </c>
      <c r="N40" s="27">
        <f t="shared" si="16"/>
        <v>2.1356919412552409</v>
      </c>
      <c r="O40" s="152">
        <f t="shared" si="17"/>
        <v>2.5954254386363877</v>
      </c>
      <c r="P40" s="52">
        <f t="shared" si="8"/>
        <v>0.21526208368372693</v>
      </c>
    </row>
    <row r="41" spans="1:16" ht="20.100000000000001" customHeight="1" x14ac:dyDescent="0.25">
      <c r="A41" s="38" t="s">
        <v>190</v>
      </c>
      <c r="B41" s="19">
        <v>20170.650000000001</v>
      </c>
      <c r="C41" s="140">
        <v>23364.420000000006</v>
      </c>
      <c r="D41" s="247">
        <f t="shared" si="11"/>
        <v>0.12528769587761485</v>
      </c>
      <c r="E41" s="215">
        <f t="shared" si="12"/>
        <v>0.15023372807451013</v>
      </c>
      <c r="F41" s="52">
        <f t="shared" si="18"/>
        <v>0.15833748540577541</v>
      </c>
      <c r="H41" s="19">
        <v>5016.3519999999999</v>
      </c>
      <c r="I41" s="140">
        <v>5440.1180000000004</v>
      </c>
      <c r="J41" s="247">
        <f t="shared" si="13"/>
        <v>0.1155774817871679</v>
      </c>
      <c r="K41" s="215">
        <f t="shared" si="14"/>
        <v>0.1275825316192023</v>
      </c>
      <c r="L41" s="52">
        <f t="shared" si="15"/>
        <v>8.4476926659054333E-2</v>
      </c>
      <c r="N41" s="27">
        <f t="shared" si="16"/>
        <v>2.4869560475244969</v>
      </c>
      <c r="O41" s="152">
        <f t="shared" si="17"/>
        <v>2.3283770793368714</v>
      </c>
      <c r="P41" s="52">
        <f t="shared" si="8"/>
        <v>-6.3764282583712806E-2</v>
      </c>
    </row>
    <row r="42" spans="1:16" ht="20.100000000000001" customHeight="1" x14ac:dyDescent="0.25">
      <c r="A42" s="38" t="s">
        <v>192</v>
      </c>
      <c r="B42" s="19">
        <v>10343.050000000001</v>
      </c>
      <c r="C42" s="140">
        <v>15433.62</v>
      </c>
      <c r="D42" s="247">
        <f t="shared" si="11"/>
        <v>6.4244677432158323E-2</v>
      </c>
      <c r="E42" s="215">
        <f t="shared" si="12"/>
        <v>9.923851181776909E-2</v>
      </c>
      <c r="F42" s="52">
        <f t="shared" si="18"/>
        <v>0.49217300506136963</v>
      </c>
      <c r="H42" s="19">
        <v>3223.4069999999997</v>
      </c>
      <c r="I42" s="140">
        <v>3836.9659999999999</v>
      </c>
      <c r="J42" s="247">
        <f t="shared" si="13"/>
        <v>7.4267767460323653E-2</v>
      </c>
      <c r="K42" s="215">
        <f t="shared" si="14"/>
        <v>8.9985150325195898E-2</v>
      </c>
      <c r="L42" s="52">
        <f t="shared" si="15"/>
        <v>0.19034487422779695</v>
      </c>
      <c r="N42" s="27">
        <f t="shared" si="16"/>
        <v>3.11649561783033</v>
      </c>
      <c r="O42" s="152">
        <f t="shared" si="17"/>
        <v>2.4861088973293368</v>
      </c>
      <c r="P42" s="52">
        <f t="shared" si="8"/>
        <v>-0.20227422008693902</v>
      </c>
    </row>
    <row r="43" spans="1:16" ht="20.100000000000001" customHeight="1" x14ac:dyDescent="0.25">
      <c r="A43" s="38" t="s">
        <v>189</v>
      </c>
      <c r="B43" s="19">
        <v>8504.3100000000013</v>
      </c>
      <c r="C43" s="140">
        <v>6964.949999999998</v>
      </c>
      <c r="D43" s="247">
        <f t="shared" si="11"/>
        <v>5.2823553278102529E-2</v>
      </c>
      <c r="E43" s="215">
        <f t="shared" si="12"/>
        <v>4.4784779778507609E-2</v>
      </c>
      <c r="F43" s="52">
        <f t="shared" si="18"/>
        <v>-0.18100939406018868</v>
      </c>
      <c r="H43" s="19">
        <v>3137.0439999999999</v>
      </c>
      <c r="I43" s="140">
        <v>2453.1610000000001</v>
      </c>
      <c r="J43" s="247">
        <f t="shared" si="13"/>
        <v>7.2277951343036606E-2</v>
      </c>
      <c r="K43" s="215">
        <f t="shared" si="14"/>
        <v>5.7531930529722684E-2</v>
      </c>
      <c r="L43" s="52">
        <f t="shared" si="15"/>
        <v>-0.21800236145874902</v>
      </c>
      <c r="N43" s="27">
        <f t="shared" si="16"/>
        <v>3.688769576838097</v>
      </c>
      <c r="O43" s="152">
        <f t="shared" si="17"/>
        <v>3.5221516306649736</v>
      </c>
      <c r="P43" s="52">
        <f t="shared" si="8"/>
        <v>-4.5168976457440682E-2</v>
      </c>
    </row>
    <row r="44" spans="1:16" ht="20.100000000000001" customHeight="1" x14ac:dyDescent="0.25">
      <c r="A44" s="38" t="s">
        <v>191</v>
      </c>
      <c r="B44" s="19">
        <v>6609.8600000000006</v>
      </c>
      <c r="C44" s="140">
        <v>6610.6299999999983</v>
      </c>
      <c r="D44" s="247">
        <f t="shared" si="11"/>
        <v>4.1056392802096678E-2</v>
      </c>
      <c r="E44" s="215">
        <f t="shared" si="12"/>
        <v>4.2506494482687708E-2</v>
      </c>
      <c r="F44" s="52">
        <f t="shared" si="18"/>
        <v>1.1649263373168388E-4</v>
      </c>
      <c r="H44" s="19">
        <v>2296.0929999999994</v>
      </c>
      <c r="I44" s="140">
        <v>2320.0090000000005</v>
      </c>
      <c r="J44" s="247">
        <f t="shared" si="13"/>
        <v>5.2902317638224679E-2</v>
      </c>
      <c r="K44" s="215">
        <f t="shared" si="14"/>
        <v>5.4409228182060378E-2</v>
      </c>
      <c r="L44" s="52">
        <f t="shared" si="15"/>
        <v>1.041595440602845E-2</v>
      </c>
      <c r="N44" s="27">
        <f t="shared" si="16"/>
        <v>3.4737392319958356</v>
      </c>
      <c r="O44" s="152">
        <f t="shared" si="17"/>
        <v>3.5095127090761413</v>
      </c>
      <c r="P44" s="52">
        <f t="shared" si="8"/>
        <v>1.0298262100621791E-2</v>
      </c>
    </row>
    <row r="45" spans="1:16" ht="20.100000000000001" customHeight="1" x14ac:dyDescent="0.25">
      <c r="A45" s="38" t="s">
        <v>194</v>
      </c>
      <c r="B45" s="19">
        <v>5211.5000000000009</v>
      </c>
      <c r="C45" s="140">
        <v>5593.6900000000005</v>
      </c>
      <c r="D45" s="247">
        <f t="shared" si="11"/>
        <v>3.237063887709072E-2</v>
      </c>
      <c r="E45" s="215">
        <f t="shared" si="12"/>
        <v>3.5967548194781054E-2</v>
      </c>
      <c r="F45" s="52">
        <f t="shared" si="18"/>
        <v>7.3335891777799006E-2</v>
      </c>
      <c r="H45" s="19">
        <v>2106.8050000000003</v>
      </c>
      <c r="I45" s="140">
        <v>2264.5609999999997</v>
      </c>
      <c r="J45" s="247">
        <f t="shared" si="13"/>
        <v>4.8541094507844405E-2</v>
      </c>
      <c r="K45" s="215">
        <f t="shared" si="14"/>
        <v>5.3108852673069279E-2</v>
      </c>
      <c r="L45" s="52">
        <f t="shared" si="15"/>
        <v>7.4879260301736222E-2</v>
      </c>
      <c r="N45" s="27">
        <f t="shared" si="16"/>
        <v>4.0426076945217302</v>
      </c>
      <c r="O45" s="152">
        <f t="shared" si="17"/>
        <v>4.0484206311039745</v>
      </c>
      <c r="P45" s="52">
        <f t="shared" si="8"/>
        <v>1.4379175575511952E-3</v>
      </c>
    </row>
    <row r="46" spans="1:16" ht="20.100000000000001" customHeight="1" x14ac:dyDescent="0.25">
      <c r="A46" s="38" t="s">
        <v>195</v>
      </c>
      <c r="B46" s="19">
        <v>7226.2600000000011</v>
      </c>
      <c r="C46" s="140">
        <v>7032.6799999999985</v>
      </c>
      <c r="D46" s="247">
        <f t="shared" si="11"/>
        <v>4.4885091219795753E-2</v>
      </c>
      <c r="E46" s="215">
        <f t="shared" si="12"/>
        <v>4.5220285149601205E-2</v>
      </c>
      <c r="F46" s="52">
        <f t="shared" si="18"/>
        <v>-2.6788407834758592E-2</v>
      </c>
      <c r="H46" s="19">
        <v>2074.79</v>
      </c>
      <c r="I46" s="140">
        <v>2020.5849999999998</v>
      </c>
      <c r="J46" s="247">
        <f t="shared" si="13"/>
        <v>4.7803464237995676E-2</v>
      </c>
      <c r="K46" s="215">
        <f t="shared" si="14"/>
        <v>4.7387087863128306E-2</v>
      </c>
      <c r="L46" s="52">
        <f t="shared" si="15"/>
        <v>-2.6125535596373685E-2</v>
      </c>
      <c r="N46" s="27">
        <f t="shared" si="16"/>
        <v>2.8711809428390338</v>
      </c>
      <c r="O46" s="152">
        <f t="shared" si="17"/>
        <v>2.873136556760723</v>
      </c>
      <c r="P46" s="52">
        <f t="shared" si="8"/>
        <v>6.8111831355200975E-4</v>
      </c>
    </row>
    <row r="47" spans="1:16" ht="20.100000000000001" customHeight="1" x14ac:dyDescent="0.25">
      <c r="A47" s="38" t="s">
        <v>188</v>
      </c>
      <c r="B47" s="19">
        <v>6608.09</v>
      </c>
      <c r="C47" s="140">
        <v>5893.12</v>
      </c>
      <c r="D47" s="247">
        <f t="shared" si="11"/>
        <v>4.104539864862599E-2</v>
      </c>
      <c r="E47" s="215">
        <f t="shared" si="12"/>
        <v>3.789288959839178E-2</v>
      </c>
      <c r="F47" s="52">
        <f t="shared" si="18"/>
        <v>-0.10819616560912461</v>
      </c>
      <c r="H47" s="19">
        <v>2188.3420000000006</v>
      </c>
      <c r="I47" s="140">
        <v>1946.3789999999995</v>
      </c>
      <c r="J47" s="247">
        <f t="shared" si="13"/>
        <v>5.0419718881189887E-2</v>
      </c>
      <c r="K47" s="215">
        <f t="shared" si="14"/>
        <v>4.5646796689051826E-2</v>
      </c>
      <c r="L47" s="52">
        <f t="shared" si="15"/>
        <v>-0.11056909751766453</v>
      </c>
      <c r="N47" s="27">
        <f t="shared" si="16"/>
        <v>3.3116104653538319</v>
      </c>
      <c r="O47" s="152">
        <f t="shared" si="17"/>
        <v>3.3027988569721973</v>
      </c>
      <c r="P47" s="52">
        <f t="shared" si="8"/>
        <v>-2.6608227247201443E-3</v>
      </c>
    </row>
    <row r="48" spans="1:16" ht="20.100000000000001" customHeight="1" x14ac:dyDescent="0.25">
      <c r="A48" s="38" t="s">
        <v>198</v>
      </c>
      <c r="B48" s="19">
        <v>4609.1799999999985</v>
      </c>
      <c r="C48" s="140">
        <v>7010.5</v>
      </c>
      <c r="D48" s="247">
        <f t="shared" si="11"/>
        <v>2.8629396776265741E-2</v>
      </c>
      <c r="E48" s="215">
        <f t="shared" si="12"/>
        <v>4.507766726785227E-2</v>
      </c>
      <c r="F48" s="52">
        <f t="shared" si="18"/>
        <v>0.52098637935598135</v>
      </c>
      <c r="H48" s="19">
        <v>981.447</v>
      </c>
      <c r="I48" s="140">
        <v>1513.9820000000002</v>
      </c>
      <c r="J48" s="247">
        <f t="shared" si="13"/>
        <v>2.2612682038176464E-2</v>
      </c>
      <c r="K48" s="215">
        <f t="shared" si="14"/>
        <v>3.5506151959553658E-2</v>
      </c>
      <c r="L48" s="52">
        <f t="shared" si="15"/>
        <v>0.54260189291933258</v>
      </c>
      <c r="N48" s="27">
        <f t="shared" si="16"/>
        <v>2.1293310306822479</v>
      </c>
      <c r="O48" s="152">
        <f t="shared" si="17"/>
        <v>2.1595920405106628</v>
      </c>
      <c r="P48" s="52">
        <f t="shared" si="8"/>
        <v>1.4211510278286354E-2</v>
      </c>
    </row>
    <row r="49" spans="1:16" ht="20.100000000000001" customHeight="1" x14ac:dyDescent="0.25">
      <c r="A49" s="38" t="s">
        <v>197</v>
      </c>
      <c r="B49" s="19">
        <v>3203.0299999999997</v>
      </c>
      <c r="C49" s="140">
        <v>4421.3500000000004</v>
      </c>
      <c r="D49" s="247">
        <f t="shared" si="11"/>
        <v>1.9895256153216512E-2</v>
      </c>
      <c r="E49" s="215">
        <f t="shared" si="12"/>
        <v>2.8429376531590993E-2</v>
      </c>
      <c r="F49" s="52">
        <f t="shared" si="18"/>
        <v>0.38036484204019344</v>
      </c>
      <c r="H49" s="19">
        <v>983.24200000000008</v>
      </c>
      <c r="I49" s="140">
        <v>1361.6290000000001</v>
      </c>
      <c r="J49" s="247">
        <f t="shared" si="13"/>
        <v>2.2654039100003062E-2</v>
      </c>
      <c r="K49" s="215">
        <f t="shared" si="14"/>
        <v>3.1933144638796949E-2</v>
      </c>
      <c r="L49" s="52">
        <f t="shared" si="15"/>
        <v>0.38483608308025902</v>
      </c>
      <c r="N49" s="27">
        <f t="shared" si="16"/>
        <v>3.0697246045151001</v>
      </c>
      <c r="O49" s="152">
        <f t="shared" si="17"/>
        <v>3.0796679747136055</v>
      </c>
      <c r="P49" s="52">
        <f t="shared" si="8"/>
        <v>3.2391733720608844E-3</v>
      </c>
    </row>
    <row r="50" spans="1:16" ht="20.100000000000001" customHeight="1" x14ac:dyDescent="0.25">
      <c r="A50" s="38" t="s">
        <v>193</v>
      </c>
      <c r="B50" s="19">
        <v>2597.19</v>
      </c>
      <c r="C50" s="140">
        <v>3071.8000000000006</v>
      </c>
      <c r="D50" s="247">
        <f t="shared" si="11"/>
        <v>1.6132149973173027E-2</v>
      </c>
      <c r="E50" s="215">
        <f t="shared" si="12"/>
        <v>1.9751740719404984E-2</v>
      </c>
      <c r="F50" s="52">
        <f t="shared" si="18"/>
        <v>0.18273980725322389</v>
      </c>
      <c r="H50" s="19">
        <v>1086.4480000000001</v>
      </c>
      <c r="I50" s="140">
        <v>1083.1009999999997</v>
      </c>
      <c r="J50" s="247">
        <f t="shared" si="13"/>
        <v>2.5031920394084188E-2</v>
      </c>
      <c r="K50" s="215">
        <f t="shared" si="14"/>
        <v>2.5401060708479039E-2</v>
      </c>
      <c r="L50" s="52">
        <f t="shared" si="15"/>
        <v>-3.0806812659238494E-3</v>
      </c>
      <c r="N50" s="27">
        <f t="shared" si="16"/>
        <v>4.1831671922346843</v>
      </c>
      <c r="O50" s="152">
        <f t="shared" si="17"/>
        <v>3.5259489550100898</v>
      </c>
      <c r="P50" s="52">
        <f t="shared" si="8"/>
        <v>-0.15711020072174137</v>
      </c>
    </row>
    <row r="51" spans="1:16" ht="20.100000000000001" customHeight="1" x14ac:dyDescent="0.25">
      <c r="A51" s="38" t="s">
        <v>199</v>
      </c>
      <c r="B51" s="19">
        <v>729.7199999999998</v>
      </c>
      <c r="C51" s="140">
        <v>1498.0299999999997</v>
      </c>
      <c r="D51" s="247">
        <f t="shared" si="11"/>
        <v>4.5325726952682773E-3</v>
      </c>
      <c r="E51" s="215">
        <f t="shared" si="12"/>
        <v>9.6323654371672108E-3</v>
      </c>
      <c r="F51" s="52">
        <f t="shared" si="18"/>
        <v>1.0528832977032287</v>
      </c>
      <c r="H51" s="19">
        <v>265.51000000000005</v>
      </c>
      <c r="I51" s="140">
        <v>427.57700000000006</v>
      </c>
      <c r="J51" s="247">
        <f t="shared" si="13"/>
        <v>6.1173891284564868E-3</v>
      </c>
      <c r="K51" s="215">
        <f t="shared" si="14"/>
        <v>1.0027605306014256E-2</v>
      </c>
      <c r="L51" s="52">
        <f t="shared" si="15"/>
        <v>0.61039885503370861</v>
      </c>
      <c r="N51" s="27">
        <f t="shared" si="16"/>
        <v>3.6385188839554914</v>
      </c>
      <c r="O51" s="152">
        <f t="shared" si="17"/>
        <v>2.8542619306689461</v>
      </c>
      <c r="P51" s="52">
        <f t="shared" si="8"/>
        <v>-0.21554291136012113</v>
      </c>
    </row>
    <row r="52" spans="1:16" ht="20.100000000000001" customHeight="1" x14ac:dyDescent="0.25">
      <c r="A52" s="38" t="s">
        <v>200</v>
      </c>
      <c r="B52" s="19">
        <v>2552.54</v>
      </c>
      <c r="C52" s="140">
        <v>1407.78</v>
      </c>
      <c r="D52" s="247">
        <f t="shared" si="11"/>
        <v>1.5854811581949367E-2</v>
      </c>
      <c r="E52" s="215">
        <f t="shared" si="12"/>
        <v>9.0520559769398865E-3</v>
      </c>
      <c r="F52" s="52">
        <f t="shared" si="18"/>
        <v>-0.44847877016618742</v>
      </c>
      <c r="H52" s="19">
        <v>527.74</v>
      </c>
      <c r="I52" s="140">
        <v>423.34100000000001</v>
      </c>
      <c r="J52" s="247">
        <f t="shared" si="13"/>
        <v>1.2159206578477745E-2</v>
      </c>
      <c r="K52" s="215">
        <f t="shared" si="14"/>
        <v>9.9282619454586669E-3</v>
      </c>
      <c r="L52" s="52">
        <f t="shared" si="15"/>
        <v>-0.19782279152613028</v>
      </c>
      <c r="N52" s="27">
        <f t="shared" si="16"/>
        <v>2.0675092261041943</v>
      </c>
      <c r="O52" s="152">
        <f t="shared" si="17"/>
        <v>3.0071531063092243</v>
      </c>
      <c r="P52" s="52">
        <f t="shared" si="8"/>
        <v>0.45448110622248594</v>
      </c>
    </row>
    <row r="53" spans="1:16" ht="20.100000000000001" customHeight="1" x14ac:dyDescent="0.25">
      <c r="A53" s="38" t="s">
        <v>203</v>
      </c>
      <c r="B53" s="19">
        <v>555.30999999999995</v>
      </c>
      <c r="C53" s="140">
        <v>1061.0099999999998</v>
      </c>
      <c r="D53" s="247">
        <f t="shared" si="11"/>
        <v>3.4492448383070598E-3</v>
      </c>
      <c r="E53" s="215">
        <f t="shared" si="12"/>
        <v>6.8223173451057596E-3</v>
      </c>
      <c r="F53" s="52">
        <f t="shared" si="18"/>
        <v>0.9106625128306709</v>
      </c>
      <c r="H53" s="19">
        <v>176.44799999999998</v>
      </c>
      <c r="I53" s="140">
        <v>304.36</v>
      </c>
      <c r="J53" s="247">
        <f t="shared" si="13"/>
        <v>4.0653876574814132E-3</v>
      </c>
      <c r="K53" s="215">
        <f t="shared" si="14"/>
        <v>7.1379001932716183E-3</v>
      </c>
      <c r="L53" s="52">
        <f t="shared" si="15"/>
        <v>0.72492745738121178</v>
      </c>
      <c r="N53" s="27">
        <f t="shared" si="16"/>
        <v>3.1774684410509444</v>
      </c>
      <c r="O53" s="152">
        <f t="shared" si="17"/>
        <v>2.8685874779691058</v>
      </c>
      <c r="P53" s="52">
        <f t="shared" si="8"/>
        <v>-9.7209765828445649E-2</v>
      </c>
    </row>
    <row r="54" spans="1:16" ht="20.100000000000001" customHeight="1" x14ac:dyDescent="0.25">
      <c r="A54" s="38" t="s">
        <v>196</v>
      </c>
      <c r="B54" s="19">
        <v>1611.37</v>
      </c>
      <c r="C54" s="140">
        <v>723.39</v>
      </c>
      <c r="D54" s="247">
        <f t="shared" si="11"/>
        <v>1.0008841287033993E-2</v>
      </c>
      <c r="E54" s="215">
        <f t="shared" si="12"/>
        <v>4.6514134120093651E-3</v>
      </c>
      <c r="F54" s="52">
        <f>(C54-B54)/B54</f>
        <v>-0.55107144851896206</v>
      </c>
      <c r="H54" s="19">
        <v>480.84899999999999</v>
      </c>
      <c r="I54" s="140">
        <v>252.99800000000002</v>
      </c>
      <c r="J54" s="247">
        <f t="shared" si="13"/>
        <v>1.1078831098750228E-2</v>
      </c>
      <c r="K54" s="215">
        <f t="shared" si="14"/>
        <v>5.9333502204538466E-3</v>
      </c>
      <c r="L54" s="52">
        <f t="shared" si="15"/>
        <v>-0.4738514585659947</v>
      </c>
      <c r="N54" s="27">
        <f t="shared" si="16"/>
        <v>2.9841004859219176</v>
      </c>
      <c r="O54" s="152">
        <f t="shared" si="17"/>
        <v>3.4973942133565576</v>
      </c>
      <c r="P54" s="52">
        <f t="shared" si="8"/>
        <v>0.17200953180236539</v>
      </c>
    </row>
    <row r="55" spans="1:16" ht="20.100000000000001" customHeight="1" x14ac:dyDescent="0.25">
      <c r="A55" s="38" t="s">
        <v>204</v>
      </c>
      <c r="B55" s="19">
        <v>569.1</v>
      </c>
      <c r="C55" s="140">
        <v>362.21000000000009</v>
      </c>
      <c r="D55" s="247">
        <f t="shared" si="11"/>
        <v>3.5348998532001006E-3</v>
      </c>
      <c r="E55" s="215">
        <f t="shared" si="12"/>
        <v>2.329018167190468E-3</v>
      </c>
      <c r="F55" s="52">
        <f>(C55-B55)/B55</f>
        <v>-0.36353892110349662</v>
      </c>
      <c r="H55" s="19">
        <v>244.096</v>
      </c>
      <c r="I55" s="140">
        <v>151.73399999999998</v>
      </c>
      <c r="J55" s="247">
        <f t="shared" si="13"/>
        <v>5.6240074449162535E-3</v>
      </c>
      <c r="K55" s="215">
        <f t="shared" si="14"/>
        <v>3.5584904321391627E-3</v>
      </c>
      <c r="L55" s="52">
        <f t="shared" si="15"/>
        <v>-0.37838391452543269</v>
      </c>
      <c r="N55" s="27">
        <f t="shared" ref="N55:N56" si="19">(H55/B55)*10</f>
        <v>4.2891583201546304</v>
      </c>
      <c r="O55" s="152">
        <f t="shared" ref="O55:O56" si="20">(I55/C55)*10</f>
        <v>4.1891168106899297</v>
      </c>
      <c r="P55" s="52">
        <f t="shared" ref="P55:P56" si="21">(O55-N55)/N55</f>
        <v>-2.3324275300029972E-2</v>
      </c>
    </row>
    <row r="56" spans="1:16" ht="20.100000000000001" customHeight="1" x14ac:dyDescent="0.25">
      <c r="A56" s="38" t="s">
        <v>205</v>
      </c>
      <c r="B56" s="19">
        <v>378.36</v>
      </c>
      <c r="C56" s="140">
        <v>383.82000000000016</v>
      </c>
      <c r="D56" s="247">
        <f t="shared" si="11"/>
        <v>2.3501400605461082E-3</v>
      </c>
      <c r="E56" s="215">
        <f t="shared" si="12"/>
        <v>2.4679709365590281E-3</v>
      </c>
      <c r="F56" s="52">
        <f t="shared" si="18"/>
        <v>1.4430700919759357E-2</v>
      </c>
      <c r="H56" s="19">
        <v>56.305</v>
      </c>
      <c r="I56" s="140">
        <v>135.85300000000004</v>
      </c>
      <c r="J56" s="247">
        <f t="shared" si="13"/>
        <v>1.2972754128949661E-3</v>
      </c>
      <c r="K56" s="215">
        <f t="shared" si="14"/>
        <v>3.1860466387059051E-3</v>
      </c>
      <c r="L56" s="52">
        <f t="shared" si="15"/>
        <v>1.4128052570819649</v>
      </c>
      <c r="N56" s="27">
        <f t="shared" si="19"/>
        <v>1.4881329950311872</v>
      </c>
      <c r="O56" s="152">
        <f t="shared" si="20"/>
        <v>3.5394976812047307</v>
      </c>
      <c r="P56" s="52">
        <f t="shared" si="21"/>
        <v>1.3784820933498301</v>
      </c>
    </row>
    <row r="57" spans="1:16" ht="20.100000000000001" customHeight="1" x14ac:dyDescent="0.25">
      <c r="A57" s="38" t="s">
        <v>202</v>
      </c>
      <c r="B57" s="19">
        <v>333.74999999999994</v>
      </c>
      <c r="C57" s="140">
        <v>300.43</v>
      </c>
      <c r="D57" s="247">
        <f t="shared" si="11"/>
        <v>2.0730501247681133E-3</v>
      </c>
      <c r="E57" s="215">
        <f t="shared" si="12"/>
        <v>1.9317714253306981E-3</v>
      </c>
      <c r="F57" s="52">
        <f t="shared" ref="F57:F58" si="22">(C57-B57)/B57</f>
        <v>-9.9835205992509196E-2</v>
      </c>
      <c r="H57" s="19">
        <v>117.959</v>
      </c>
      <c r="I57" s="140">
        <v>96.100999999999999</v>
      </c>
      <c r="J57" s="247">
        <f t="shared" si="13"/>
        <v>2.7177925660186006E-3</v>
      </c>
      <c r="K57" s="215">
        <f t="shared" si="14"/>
        <v>2.2537762730766059E-3</v>
      </c>
      <c r="L57" s="52">
        <f t="shared" si="15"/>
        <v>-0.1853016726150612</v>
      </c>
      <c r="N57" s="27">
        <f t="shared" si="16"/>
        <v>3.5343520599250944</v>
      </c>
      <c r="O57" s="152">
        <f t="shared" si="17"/>
        <v>3.1987817461638319</v>
      </c>
      <c r="P57" s="52">
        <f t="shared" ref="P57:P58" si="23">(O57-N57)/N57</f>
        <v>-9.4945355774312526E-2</v>
      </c>
    </row>
    <row r="58" spans="1:16" ht="20.100000000000001" customHeight="1" x14ac:dyDescent="0.25">
      <c r="A58" s="38" t="s">
        <v>207</v>
      </c>
      <c r="B58" s="19">
        <v>56.210000000000015</v>
      </c>
      <c r="C58" s="140">
        <v>162.01999999999995</v>
      </c>
      <c r="D58" s="247">
        <f t="shared" si="11"/>
        <v>3.4914201502087103E-4</v>
      </c>
      <c r="E58" s="215">
        <f t="shared" si="12"/>
        <v>1.041792119069599E-3</v>
      </c>
      <c r="F58" s="52">
        <f t="shared" si="22"/>
        <v>1.8824052659669084</v>
      </c>
      <c r="H58" s="19">
        <v>18.054000000000002</v>
      </c>
      <c r="I58" s="140">
        <v>73.271000000000001</v>
      </c>
      <c r="J58" s="247">
        <f t="shared" si="13"/>
        <v>4.159667934358533E-4</v>
      </c>
      <c r="K58" s="215">
        <f t="shared" si="14"/>
        <v>1.7183634020935888E-3</v>
      </c>
      <c r="L58" s="52">
        <f t="shared" si="15"/>
        <v>3.0584358037000108</v>
      </c>
      <c r="N58" s="27">
        <f t="shared" si="16"/>
        <v>3.2118840064045537</v>
      </c>
      <c r="O58" s="152">
        <f t="shared" si="17"/>
        <v>4.522342920627084</v>
      </c>
      <c r="P58" s="52">
        <f t="shared" si="23"/>
        <v>0.40800318803837621</v>
      </c>
    </row>
    <row r="59" spans="1:16" ht="20.100000000000001" customHeight="1" x14ac:dyDescent="0.25">
      <c r="A59" s="38" t="s">
        <v>201</v>
      </c>
      <c r="B59" s="19">
        <v>90.39</v>
      </c>
      <c r="C59" s="140">
        <v>83.09</v>
      </c>
      <c r="D59" s="247">
        <f t="shared" si="11"/>
        <v>5.6144719334169234E-4</v>
      </c>
      <c r="E59" s="215">
        <f t="shared" si="12"/>
        <v>5.34270504712338E-4</v>
      </c>
      <c r="F59" s="52">
        <f t="shared" ref="F59:F60" si="24">(C59-B59)/B59</f>
        <v>-8.0761146144484972E-2</v>
      </c>
      <c r="H59" s="19">
        <v>46.747999999999998</v>
      </c>
      <c r="I59" s="140">
        <v>45.453000000000003</v>
      </c>
      <c r="J59" s="247">
        <f t="shared" si="13"/>
        <v>1.0770807388689081E-3</v>
      </c>
      <c r="K59" s="215">
        <f t="shared" si="14"/>
        <v>1.0659711443184875E-3</v>
      </c>
      <c r="L59" s="52">
        <f t="shared" si="15"/>
        <v>-2.7701719859673027E-2</v>
      </c>
      <c r="N59" s="27">
        <f t="shared" si="16"/>
        <v>5.1718110410443625</v>
      </c>
      <c r="O59" s="152">
        <f t="shared" si="17"/>
        <v>5.470333373450476</v>
      </c>
      <c r="P59" s="52">
        <f t="shared" ref="P59" si="25">(O59-N59)/N59</f>
        <v>5.7721043950946779E-2</v>
      </c>
    </row>
    <row r="60" spans="1:16" ht="20.100000000000001" customHeight="1" x14ac:dyDescent="0.25">
      <c r="A60" s="38" t="s">
        <v>215</v>
      </c>
      <c r="B60" s="19">
        <v>148.76</v>
      </c>
      <c r="C60" s="140">
        <v>92.510000000000048</v>
      </c>
      <c r="D60" s="247">
        <f t="shared" si="11"/>
        <v>9.2400580242847814E-4</v>
      </c>
      <c r="E60" s="215">
        <f t="shared" si="12"/>
        <v>5.9484130931445917E-4</v>
      </c>
      <c r="F60" s="52">
        <f t="shared" si="24"/>
        <v>-0.37812584027964469</v>
      </c>
      <c r="H60" s="19">
        <v>46.851999999999997</v>
      </c>
      <c r="I60" s="140">
        <v>40.941999999999993</v>
      </c>
      <c r="J60" s="247">
        <f t="shared" si="13"/>
        <v>1.0794769140388056E-3</v>
      </c>
      <c r="K60" s="215">
        <f t="shared" si="14"/>
        <v>9.6017843906205322E-4</v>
      </c>
      <c r="L60" s="52">
        <f t="shared" si="15"/>
        <v>-0.12614189362247086</v>
      </c>
      <c r="N60" s="27">
        <f t="shared" ref="N60" si="26">(H60/B60)*10</f>
        <v>3.149502554450121</v>
      </c>
      <c r="O60" s="152">
        <f t="shared" ref="O60" si="27">(I60/C60)*10</f>
        <v>4.4256837098692001</v>
      </c>
      <c r="P60" s="52">
        <f t="shared" ref="P60" si="28">(O60-N60)/N60</f>
        <v>0.40520086374144587</v>
      </c>
    </row>
    <row r="61" spans="1:16" ht="20.100000000000001" customHeight="1" thickBot="1" x14ac:dyDescent="0.3">
      <c r="A61" s="8" t="s">
        <v>17</v>
      </c>
      <c r="B61" s="19">
        <f>B62-SUM(B39:B60)</f>
        <v>126.12999999997555</v>
      </c>
      <c r="C61" s="140">
        <f>C62-SUM(C39:C60)</f>
        <v>134.13999999995576</v>
      </c>
      <c r="D61" s="247">
        <f t="shared" si="11"/>
        <v>7.8344213404330041E-4</v>
      </c>
      <c r="E61" s="215">
        <f t="shared" si="12"/>
        <v>8.6252311351654081E-4</v>
      </c>
      <c r="F61" s="52">
        <f t="shared" si="18"/>
        <v>6.3505906604152562E-2</v>
      </c>
      <c r="H61" s="19">
        <f>H62-SUM(H39:H60)</f>
        <v>74.134000000005472</v>
      </c>
      <c r="I61" s="140">
        <f>I62-SUM(I39:I60)</f>
        <v>68.719999999979336</v>
      </c>
      <c r="J61" s="247">
        <f t="shared" si="13"/>
        <v>1.7080581735114558E-3</v>
      </c>
      <c r="K61" s="215">
        <f t="shared" si="14"/>
        <v>1.6116326103347289E-3</v>
      </c>
      <c r="L61" s="52">
        <f t="shared" si="15"/>
        <v>-7.302991879604144E-2</v>
      </c>
      <c r="N61" s="27">
        <f t="shared" si="16"/>
        <v>5.8775866169840523</v>
      </c>
      <c r="O61" s="152">
        <f t="shared" si="17"/>
        <v>5.1230058148204858</v>
      </c>
      <c r="P61" s="52">
        <f t="shared" si="8"/>
        <v>-0.12838276172453281</v>
      </c>
    </row>
    <row r="62" spans="1:16" ht="26.25" customHeight="1" thickBot="1" x14ac:dyDescent="0.3">
      <c r="A62" s="12" t="s">
        <v>18</v>
      </c>
      <c r="B62" s="17">
        <v>160994.65999999997</v>
      </c>
      <c r="C62" s="145">
        <v>155520.46999999997</v>
      </c>
      <c r="D62" s="253">
        <f>SUM(D39:D61)</f>
        <v>1</v>
      </c>
      <c r="E62" s="254">
        <f>SUM(E39:E61)</f>
        <v>0.99999999999999989</v>
      </c>
      <c r="F62" s="57">
        <f t="shared" si="18"/>
        <v>-3.4002307902634803E-2</v>
      </c>
      <c r="G62" s="1"/>
      <c r="H62" s="17">
        <v>43402.502999999997</v>
      </c>
      <c r="I62" s="145">
        <v>42639.990999999995</v>
      </c>
      <c r="J62" s="253">
        <f>SUM(J39:J61)</f>
        <v>0.99999999999999989</v>
      </c>
      <c r="K62" s="254">
        <f>SUM(K39:K61)</f>
        <v>0.99999999999999989</v>
      </c>
      <c r="L62" s="57">
        <f t="shared" si="15"/>
        <v>-1.75683877033544E-2</v>
      </c>
      <c r="M62" s="1"/>
      <c r="N62" s="29">
        <f t="shared" si="16"/>
        <v>2.695897056461376</v>
      </c>
      <c r="O62" s="146">
        <f t="shared" si="17"/>
        <v>2.7417606826934104</v>
      </c>
      <c r="P62" s="57">
        <f t="shared" si="8"/>
        <v>1.7012380395650142E-2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B5</f>
        <v>jan-jun</v>
      </c>
      <c r="C66" s="348"/>
      <c r="D66" s="354" t="str">
        <f>B5</f>
        <v>jan-jun</v>
      </c>
      <c r="E66" s="348"/>
      <c r="F66" s="131" t="str">
        <f>F37</f>
        <v>2023/2022</v>
      </c>
      <c r="H66" s="343" t="str">
        <f>B5</f>
        <v>jan-jun</v>
      </c>
      <c r="I66" s="348"/>
      <c r="J66" s="354" t="str">
        <f>B5</f>
        <v>jan-jun</v>
      </c>
      <c r="K66" s="344"/>
      <c r="L66" s="131" t="str">
        <f>L37</f>
        <v>2023/2022</v>
      </c>
      <c r="N66" s="343" t="str">
        <f>B5</f>
        <v>jan-jun</v>
      </c>
      <c r="O66" s="344"/>
      <c r="P66" s="131" t="str">
        <f>P37</f>
        <v>2023/2022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s="38" t="s">
        <v>152</v>
      </c>
      <c r="B68" s="39">
        <v>54270.759999999987</v>
      </c>
      <c r="C68" s="147">
        <v>51544.739999999983</v>
      </c>
      <c r="D68" s="247">
        <f>B68/$B$96</f>
        <v>0.2720476575505828</v>
      </c>
      <c r="E68" s="246">
        <f>C68/$C$96</f>
        <v>0.24736100540074649</v>
      </c>
      <c r="F68" s="61">
        <f t="shared" ref="F68:F75" si="29">(C68-B68)/B68</f>
        <v>-5.0229994936499961E-2</v>
      </c>
      <c r="H68" s="19">
        <v>18039.444999999996</v>
      </c>
      <c r="I68" s="147">
        <v>18276.90400000001</v>
      </c>
      <c r="J68" s="245">
        <f>H68/$H$96</f>
        <v>0.23929541568437893</v>
      </c>
      <c r="K68" s="246">
        <f>I68/$I$96</f>
        <v>0.22506875703774573</v>
      </c>
      <c r="L68" s="61">
        <f t="shared" ref="L68:L96" si="30">(I68-H68)/H68</f>
        <v>1.3163320711918438E-2</v>
      </c>
      <c r="N68" s="41">
        <f t="shared" ref="N68:N96" si="31">(H68/B68)*10</f>
        <v>3.3239713245217128</v>
      </c>
      <c r="O68" s="149">
        <f t="shared" ref="O68:O96" si="32">(I68/C68)*10</f>
        <v>3.545832998672612</v>
      </c>
      <c r="P68" s="61">
        <f t="shared" si="8"/>
        <v>6.6745965139402313E-2</v>
      </c>
    </row>
    <row r="69" spans="1:16" ht="20.100000000000001" customHeight="1" x14ac:dyDescent="0.25">
      <c r="A69" s="38" t="s">
        <v>153</v>
      </c>
      <c r="B69" s="19">
        <v>30642.229999999992</v>
      </c>
      <c r="C69" s="140">
        <v>33780.919999999991</v>
      </c>
      <c r="D69" s="247">
        <f t="shared" ref="D69:D95" si="33">B69/$B$96</f>
        <v>0.15360291423275066</v>
      </c>
      <c r="E69" s="215">
        <f t="shared" ref="E69:E95" si="34">C69/$C$96</f>
        <v>0.16211319204563229</v>
      </c>
      <c r="F69" s="52">
        <f t="shared" si="29"/>
        <v>0.10243020824528762</v>
      </c>
      <c r="H69" s="19">
        <v>12801.589000000002</v>
      </c>
      <c r="I69" s="140">
        <v>15046.723999999997</v>
      </c>
      <c r="J69" s="214">
        <f t="shared" ref="J69:J96" si="35">H69/$H$96</f>
        <v>0.16981462351949153</v>
      </c>
      <c r="K69" s="215">
        <f t="shared" ref="K69:K96" si="36">I69/$I$96</f>
        <v>0.18529109022895865</v>
      </c>
      <c r="L69" s="52">
        <f t="shared" si="30"/>
        <v>0.17537940016665074</v>
      </c>
      <c r="N69" s="40">
        <f t="shared" si="31"/>
        <v>4.1777602348131984</v>
      </c>
      <c r="O69" s="143">
        <f t="shared" si="32"/>
        <v>4.4542078782934276</v>
      </c>
      <c r="P69" s="52">
        <f t="shared" si="8"/>
        <v>6.6171256353247887E-2</v>
      </c>
    </row>
    <row r="70" spans="1:16" ht="20.100000000000001" customHeight="1" x14ac:dyDescent="0.25">
      <c r="A70" s="38" t="s">
        <v>154</v>
      </c>
      <c r="B70" s="19">
        <v>34011.090000000004</v>
      </c>
      <c r="C70" s="140">
        <v>30096.700000000008</v>
      </c>
      <c r="D70" s="247">
        <f t="shared" si="33"/>
        <v>0.17049028547309925</v>
      </c>
      <c r="E70" s="215">
        <f t="shared" si="34"/>
        <v>0.14443277764607312</v>
      </c>
      <c r="F70" s="52">
        <f t="shared" si="29"/>
        <v>-0.11509157748252101</v>
      </c>
      <c r="H70" s="19">
        <v>13621.352999999999</v>
      </c>
      <c r="I70" s="140">
        <v>12456.286000000004</v>
      </c>
      <c r="J70" s="214">
        <f t="shared" si="35"/>
        <v>0.18068889194310925</v>
      </c>
      <c r="K70" s="215">
        <f t="shared" si="36"/>
        <v>0.15339145006871366</v>
      </c>
      <c r="L70" s="52">
        <f t="shared" si="30"/>
        <v>-8.5532399020860517E-2</v>
      </c>
      <c r="N70" s="40">
        <f t="shared" si="31"/>
        <v>4.0049739658446697</v>
      </c>
      <c r="O70" s="143">
        <f t="shared" si="32"/>
        <v>4.138754747198198</v>
      </c>
      <c r="P70" s="52">
        <f t="shared" si="8"/>
        <v>3.3403658174670128E-2</v>
      </c>
    </row>
    <row r="71" spans="1:16" ht="20.100000000000001" customHeight="1" x14ac:dyDescent="0.25">
      <c r="A71" s="38" t="s">
        <v>186</v>
      </c>
      <c r="B71" s="19">
        <v>22752.959999999995</v>
      </c>
      <c r="C71" s="140">
        <v>23091.169999999995</v>
      </c>
      <c r="D71" s="247">
        <f t="shared" si="33"/>
        <v>0.11405569906045372</v>
      </c>
      <c r="E71" s="215">
        <f t="shared" si="34"/>
        <v>0.11081353843436896</v>
      </c>
      <c r="F71" s="52">
        <f t="shared" si="29"/>
        <v>1.4864439615768638E-2</v>
      </c>
      <c r="H71" s="19">
        <v>7729.1860000000024</v>
      </c>
      <c r="I71" s="140">
        <v>8405.2119999999995</v>
      </c>
      <c r="J71" s="214">
        <f t="shared" si="35"/>
        <v>0.10252858537343487</v>
      </c>
      <c r="K71" s="215">
        <f t="shared" si="36"/>
        <v>0.10350498188745445</v>
      </c>
      <c r="L71" s="52">
        <f t="shared" si="30"/>
        <v>8.7464061545419775E-2</v>
      </c>
      <c r="N71" s="40">
        <f t="shared" si="31"/>
        <v>3.3970024119938698</v>
      </c>
      <c r="O71" s="143">
        <f t="shared" si="32"/>
        <v>3.6400113116832111</v>
      </c>
      <c r="P71" s="52">
        <f t="shared" si="8"/>
        <v>7.1536275285335266E-2</v>
      </c>
    </row>
    <row r="72" spans="1:16" ht="20.100000000000001" customHeight="1" x14ac:dyDescent="0.25">
      <c r="A72" s="38" t="s">
        <v>156</v>
      </c>
      <c r="B72" s="19">
        <v>16895.120000000003</v>
      </c>
      <c r="C72" s="140">
        <v>16409.179999999997</v>
      </c>
      <c r="D72" s="247">
        <f t="shared" si="33"/>
        <v>8.4691605940952458E-2</v>
      </c>
      <c r="E72" s="215">
        <f t="shared" si="34"/>
        <v>7.8746953861864893E-2</v>
      </c>
      <c r="F72" s="52">
        <f t="shared" si="29"/>
        <v>-2.8762151437811977E-2</v>
      </c>
      <c r="H72" s="19">
        <v>7323.6229999999996</v>
      </c>
      <c r="I72" s="140">
        <v>7838.3900000000031</v>
      </c>
      <c r="J72" s="214">
        <f t="shared" si="35"/>
        <v>9.7148743218024636E-2</v>
      </c>
      <c r="K72" s="215">
        <f t="shared" si="36"/>
        <v>9.6524919892181718E-2</v>
      </c>
      <c r="L72" s="52">
        <f t="shared" si="30"/>
        <v>7.0288571653675164E-2</v>
      </c>
      <c r="N72" s="40">
        <f t="shared" si="31"/>
        <v>4.3347564267078296</v>
      </c>
      <c r="O72" s="143">
        <f t="shared" si="32"/>
        <v>4.7768322365895219</v>
      </c>
      <c r="P72" s="52">
        <f t="shared" ref="P72:P75" si="37">(O72-N72)/N72</f>
        <v>0.10198400241312776</v>
      </c>
    </row>
    <row r="73" spans="1:16" ht="20.100000000000001" customHeight="1" x14ac:dyDescent="0.25">
      <c r="A73" s="38" t="s">
        <v>158</v>
      </c>
      <c r="B73" s="19">
        <v>3649.35</v>
      </c>
      <c r="C73" s="140">
        <v>15542.769999999997</v>
      </c>
      <c r="D73" s="247">
        <f t="shared" si="33"/>
        <v>1.8293407335408969E-2</v>
      </c>
      <c r="E73" s="215">
        <f t="shared" si="34"/>
        <v>7.4589089282680654E-2</v>
      </c>
      <c r="F73" s="52">
        <f t="shared" si="29"/>
        <v>3.2590516119308908</v>
      </c>
      <c r="H73" s="19">
        <v>757.65499999999997</v>
      </c>
      <c r="I73" s="140">
        <v>3076.1890000000003</v>
      </c>
      <c r="J73" s="214">
        <f t="shared" si="35"/>
        <v>1.0050385040689896E-2</v>
      </c>
      <c r="K73" s="215">
        <f t="shared" si="36"/>
        <v>3.7881362983751825E-2</v>
      </c>
      <c r="L73" s="52">
        <f t="shared" si="30"/>
        <v>3.0601447888550868</v>
      </c>
      <c r="N73" s="40">
        <f t="shared" si="31"/>
        <v>2.076136846287695</v>
      </c>
      <c r="O73" s="143">
        <f t="shared" si="32"/>
        <v>1.9791768133994139</v>
      </c>
      <c r="P73" s="52">
        <f t="shared" si="37"/>
        <v>-4.6702139630946646E-2</v>
      </c>
    </row>
    <row r="74" spans="1:16" ht="20.100000000000001" customHeight="1" x14ac:dyDescent="0.25">
      <c r="A74" s="38" t="s">
        <v>155</v>
      </c>
      <c r="B74" s="19">
        <v>7502.0999999999995</v>
      </c>
      <c r="C74" s="140">
        <v>4970.3700000000017</v>
      </c>
      <c r="D74" s="247">
        <f t="shared" si="33"/>
        <v>3.7606415161870368E-2</v>
      </c>
      <c r="E74" s="215">
        <f t="shared" si="34"/>
        <v>2.3852593308525936E-2</v>
      </c>
      <c r="F74" s="52">
        <f t="shared" si="29"/>
        <v>-0.33746950853760921</v>
      </c>
      <c r="H74" s="19">
        <v>3133.3009999999999</v>
      </c>
      <c r="I74" s="140">
        <v>2466.902</v>
      </c>
      <c r="J74" s="214">
        <f t="shared" si="35"/>
        <v>4.1563616023623802E-2</v>
      </c>
      <c r="K74" s="215">
        <f t="shared" si="36"/>
        <v>3.0378370804701318E-2</v>
      </c>
      <c r="L74" s="52">
        <f t="shared" si="30"/>
        <v>-0.21268272661962573</v>
      </c>
      <c r="N74" s="40">
        <f t="shared" si="31"/>
        <v>4.1765652284027146</v>
      </c>
      <c r="O74" s="143">
        <f t="shared" si="32"/>
        <v>4.9632160181233971</v>
      </c>
      <c r="P74" s="52">
        <f t="shared" si="37"/>
        <v>0.18834873794645107</v>
      </c>
    </row>
    <row r="75" spans="1:16" ht="20.100000000000001" customHeight="1" x14ac:dyDescent="0.25">
      <c r="A75" s="38" t="s">
        <v>157</v>
      </c>
      <c r="B75" s="19">
        <v>4605.93</v>
      </c>
      <c r="C75" s="140">
        <v>4725.79</v>
      </c>
      <c r="D75" s="247">
        <f t="shared" si="33"/>
        <v>2.308853731442044E-2</v>
      </c>
      <c r="E75" s="215">
        <f t="shared" si="34"/>
        <v>2.2678864336356998E-2</v>
      </c>
      <c r="F75" s="52">
        <f t="shared" si="29"/>
        <v>2.6022974730401823E-2</v>
      </c>
      <c r="H75" s="19">
        <v>1763.3730000000005</v>
      </c>
      <c r="I75" s="140">
        <v>1813.1539999999998</v>
      </c>
      <c r="J75" s="214">
        <f t="shared" si="35"/>
        <v>2.3391355723061908E-2</v>
      </c>
      <c r="K75" s="215">
        <f t="shared" si="36"/>
        <v>2.2327868937650302E-2</v>
      </c>
      <c r="L75" s="52">
        <f t="shared" si="30"/>
        <v>2.823055587218317E-2</v>
      </c>
      <c r="N75" s="40">
        <f t="shared" si="31"/>
        <v>3.8284841497808269</v>
      </c>
      <c r="O75" s="143">
        <f t="shared" si="32"/>
        <v>3.8367214793717026</v>
      </c>
      <c r="P75" s="52">
        <f t="shared" si="37"/>
        <v>2.151590360207531E-3</v>
      </c>
    </row>
    <row r="76" spans="1:16" ht="20.100000000000001" customHeight="1" x14ac:dyDescent="0.25">
      <c r="A76" s="38" t="s">
        <v>161</v>
      </c>
      <c r="B76" s="19">
        <v>2911.83</v>
      </c>
      <c r="C76" s="140">
        <v>3182.8999999999996</v>
      </c>
      <c r="D76" s="247">
        <f t="shared" si="33"/>
        <v>1.459637806224777E-2</v>
      </c>
      <c r="E76" s="215">
        <f t="shared" si="34"/>
        <v>1.527460113466546E-2</v>
      </c>
      <c r="F76" s="52">
        <f t="shared" ref="F76:F81" si="38">(C76-B76)/B76</f>
        <v>9.309265994237291E-2</v>
      </c>
      <c r="H76" s="19">
        <v>1368.8789999999999</v>
      </c>
      <c r="I76" s="140">
        <v>1684.7489999999998</v>
      </c>
      <c r="J76" s="214">
        <f t="shared" si="35"/>
        <v>1.8158345188924434E-2</v>
      </c>
      <c r="K76" s="215">
        <f t="shared" si="36"/>
        <v>2.0746640861635256E-2</v>
      </c>
      <c r="L76" s="52">
        <f t="shared" si="30"/>
        <v>0.23075085526186018</v>
      </c>
      <c r="N76" s="40">
        <f t="shared" si="31"/>
        <v>4.7010951875624603</v>
      </c>
      <c r="O76" s="143">
        <f t="shared" si="32"/>
        <v>5.2931257658110535</v>
      </c>
      <c r="P76" s="52">
        <f t="shared" ref="P76:P81" si="39">(O76-N76)/N76</f>
        <v>0.12593460770905257</v>
      </c>
    </row>
    <row r="77" spans="1:16" ht="20.100000000000001" customHeight="1" x14ac:dyDescent="0.25">
      <c r="A77" s="38" t="s">
        <v>160</v>
      </c>
      <c r="B77" s="19">
        <v>4021.33</v>
      </c>
      <c r="C77" s="140">
        <v>4324.4799999999996</v>
      </c>
      <c r="D77" s="247">
        <f t="shared" si="33"/>
        <v>2.0158063140038679E-2</v>
      </c>
      <c r="E77" s="215">
        <f t="shared" si="34"/>
        <v>2.0752994789292184E-2</v>
      </c>
      <c r="F77" s="52">
        <f t="shared" si="38"/>
        <v>7.5385506785068529E-2</v>
      </c>
      <c r="H77" s="19">
        <v>1434.683</v>
      </c>
      <c r="I77" s="140">
        <v>1594.1710000000003</v>
      </c>
      <c r="J77" s="214">
        <f t="shared" si="35"/>
        <v>1.9031243192920395E-2</v>
      </c>
      <c r="K77" s="215">
        <f t="shared" si="36"/>
        <v>1.9631228870908336E-2</v>
      </c>
      <c r="L77" s="52">
        <f t="shared" si="30"/>
        <v>0.11116602064706997</v>
      </c>
      <c r="N77" s="40">
        <f t="shared" si="31"/>
        <v>3.5676828313020819</v>
      </c>
      <c r="O77" s="143">
        <f t="shared" si="32"/>
        <v>3.6863877275418093</v>
      </c>
      <c r="P77" s="52">
        <f t="shared" si="39"/>
        <v>3.3272267141640575E-2</v>
      </c>
    </row>
    <row r="78" spans="1:16" ht="20.100000000000001" customHeight="1" x14ac:dyDescent="0.25">
      <c r="A78" s="38" t="s">
        <v>159</v>
      </c>
      <c r="B78" s="19">
        <v>553.25</v>
      </c>
      <c r="C78" s="140">
        <v>756.82</v>
      </c>
      <c r="D78" s="247">
        <f t="shared" si="33"/>
        <v>2.7733233612328256E-3</v>
      </c>
      <c r="E78" s="215">
        <f t="shared" si="34"/>
        <v>3.6319468505883047E-3</v>
      </c>
      <c r="F78" s="52">
        <f t="shared" si="38"/>
        <v>0.36795300497062822</v>
      </c>
      <c r="H78" s="19">
        <v>1005.1709999999999</v>
      </c>
      <c r="I78" s="140">
        <v>1484.9690000000005</v>
      </c>
      <c r="J78" s="214">
        <f t="shared" si="35"/>
        <v>1.3333714661337025E-2</v>
      </c>
      <c r="K78" s="215">
        <f t="shared" si="36"/>
        <v>1.8286473850800122E-2</v>
      </c>
      <c r="L78" s="52">
        <f t="shared" si="30"/>
        <v>0.47732972797663342</v>
      </c>
      <c r="N78" s="40">
        <f t="shared" si="31"/>
        <v>18.168477180298236</v>
      </c>
      <c r="O78" s="143">
        <f t="shared" si="32"/>
        <v>19.621164874078385</v>
      </c>
      <c r="P78" s="52">
        <f t="shared" si="39"/>
        <v>7.9956491640115715E-2</v>
      </c>
    </row>
    <row r="79" spans="1:16" ht="20.100000000000001" customHeight="1" x14ac:dyDescent="0.25">
      <c r="A79" s="38" t="s">
        <v>164</v>
      </c>
      <c r="B79" s="19">
        <v>1100.6399999999999</v>
      </c>
      <c r="C79" s="140">
        <v>1259.4599999999998</v>
      </c>
      <c r="D79" s="247">
        <f t="shared" si="33"/>
        <v>5.5172718017303148E-3</v>
      </c>
      <c r="E79" s="215">
        <f t="shared" si="34"/>
        <v>6.0440947390950888E-3</v>
      </c>
      <c r="F79" s="52">
        <f t="shared" si="38"/>
        <v>0.14429786306149145</v>
      </c>
      <c r="H79" s="19">
        <v>737.55399999999986</v>
      </c>
      <c r="I79" s="140">
        <v>972.14399999999978</v>
      </c>
      <c r="J79" s="214">
        <f t="shared" si="35"/>
        <v>9.7837428490553015E-3</v>
      </c>
      <c r="K79" s="215">
        <f t="shared" si="36"/>
        <v>1.1971351479534069E-2</v>
      </c>
      <c r="L79" s="52">
        <f t="shared" si="30"/>
        <v>0.31806484677732066</v>
      </c>
      <c r="N79" s="40">
        <f t="shared" si="31"/>
        <v>6.7011375199883698</v>
      </c>
      <c r="O79" s="143">
        <f t="shared" si="32"/>
        <v>7.7187366014006003</v>
      </c>
      <c r="P79" s="52">
        <f t="shared" si="39"/>
        <v>0.15185467816126785</v>
      </c>
    </row>
    <row r="80" spans="1:16" ht="20.100000000000001" customHeight="1" x14ac:dyDescent="0.25">
      <c r="A80" s="38" t="s">
        <v>209</v>
      </c>
      <c r="B80" s="19">
        <v>3236.65</v>
      </c>
      <c r="C80" s="140">
        <v>3149.1099999999992</v>
      </c>
      <c r="D80" s="247">
        <f t="shared" si="33"/>
        <v>1.6224630921164437E-2</v>
      </c>
      <c r="E80" s="215">
        <f t="shared" si="34"/>
        <v>1.51124443680877E-2</v>
      </c>
      <c r="F80" s="52">
        <f t="shared" si="38"/>
        <v>-2.7046483246566937E-2</v>
      </c>
      <c r="H80" s="19">
        <v>786.76800000000003</v>
      </c>
      <c r="I80" s="140">
        <v>770.60399999999981</v>
      </c>
      <c r="J80" s="214">
        <f t="shared" si="35"/>
        <v>1.0436572500271904E-2</v>
      </c>
      <c r="K80" s="215">
        <f t="shared" si="36"/>
        <v>9.4895111583622078E-3</v>
      </c>
      <c r="L80" s="52">
        <f t="shared" si="30"/>
        <v>-2.0544811176865626E-2</v>
      </c>
      <c r="N80" s="40">
        <f t="shared" si="31"/>
        <v>2.430809633417268</v>
      </c>
      <c r="O80" s="143">
        <f t="shared" si="32"/>
        <v>2.4470532944228687</v>
      </c>
      <c r="P80" s="52">
        <f t="shared" si="39"/>
        <v>6.6824076975394936E-3</v>
      </c>
    </row>
    <row r="81" spans="1:16" ht="20.100000000000001" customHeight="1" x14ac:dyDescent="0.25">
      <c r="A81" s="38" t="s">
        <v>165</v>
      </c>
      <c r="B81" s="19">
        <v>1835.96</v>
      </c>
      <c r="C81" s="140">
        <v>3122.9</v>
      </c>
      <c r="D81" s="247">
        <f t="shared" si="33"/>
        <v>9.2032729476529927E-3</v>
      </c>
      <c r="E81" s="215">
        <f t="shared" si="34"/>
        <v>1.4986663697711764E-2</v>
      </c>
      <c r="F81" s="52">
        <f t="shared" si="38"/>
        <v>0.70096298394300527</v>
      </c>
      <c r="H81" s="19">
        <v>388.78</v>
      </c>
      <c r="I81" s="140">
        <v>656.41199999999992</v>
      </c>
      <c r="J81" s="214">
        <f t="shared" si="35"/>
        <v>5.1572136343314805E-3</v>
      </c>
      <c r="K81" s="215">
        <f t="shared" si="36"/>
        <v>8.0833073776970469E-3</v>
      </c>
      <c r="L81" s="52">
        <f t="shared" si="30"/>
        <v>0.68838932043829404</v>
      </c>
      <c r="N81" s="40">
        <f t="shared" si="31"/>
        <v>2.1175842610950126</v>
      </c>
      <c r="O81" s="143">
        <f t="shared" si="32"/>
        <v>2.1019308975631619</v>
      </c>
      <c r="P81" s="52">
        <f t="shared" si="39"/>
        <v>-7.3920853207306778E-3</v>
      </c>
    </row>
    <row r="82" spans="1:16" ht="20.100000000000001" customHeight="1" x14ac:dyDescent="0.25">
      <c r="A82" s="38" t="s">
        <v>167</v>
      </c>
      <c r="B82" s="19">
        <v>1388.13</v>
      </c>
      <c r="C82" s="140">
        <v>1015.1800000000001</v>
      </c>
      <c r="D82" s="247">
        <f t="shared" si="33"/>
        <v>6.9583973925497018E-3</v>
      </c>
      <c r="E82" s="215">
        <f t="shared" si="34"/>
        <v>4.8718054541109319E-3</v>
      </c>
      <c r="F82" s="52">
        <f t="shared" ref="F82:F93" si="40">(C82-B82)/B82</f>
        <v>-0.26867080172606311</v>
      </c>
      <c r="H82" s="19">
        <v>612.79700000000014</v>
      </c>
      <c r="I82" s="140">
        <v>495.47200000000004</v>
      </c>
      <c r="J82" s="214">
        <f t="shared" si="35"/>
        <v>8.1288261831303794E-3</v>
      </c>
      <c r="K82" s="215">
        <f t="shared" si="36"/>
        <v>6.1014309199745155E-3</v>
      </c>
      <c r="L82" s="52">
        <f t="shared" si="30"/>
        <v>-0.1914581827260905</v>
      </c>
      <c r="N82" s="40">
        <f t="shared" si="31"/>
        <v>4.4145505103988825</v>
      </c>
      <c r="O82" s="143">
        <f t="shared" si="32"/>
        <v>4.8806320061466932</v>
      </c>
      <c r="P82" s="52">
        <f t="shared" ref="P82:P87" si="41">(O82-N82)/N82</f>
        <v>0.10557847161334152</v>
      </c>
    </row>
    <row r="83" spans="1:16" ht="20.100000000000001" customHeight="1" x14ac:dyDescent="0.25">
      <c r="A83" s="38" t="s">
        <v>171</v>
      </c>
      <c r="B83" s="19">
        <v>848.0200000000001</v>
      </c>
      <c r="C83" s="140">
        <v>1200.3799999999999</v>
      </c>
      <c r="D83" s="247">
        <f t="shared" si="33"/>
        <v>4.2509420276415017E-3</v>
      </c>
      <c r="E83" s="215">
        <f t="shared" si="34"/>
        <v>5.7605723428413476E-3</v>
      </c>
      <c r="F83" s="52">
        <f t="shared" si="40"/>
        <v>0.41550906818235389</v>
      </c>
      <c r="H83" s="19">
        <v>277.42400000000004</v>
      </c>
      <c r="I83" s="140">
        <v>410.87799999999993</v>
      </c>
      <c r="J83" s="214">
        <f t="shared" si="35"/>
        <v>3.6800628512031917E-3</v>
      </c>
      <c r="K83" s="215">
        <f t="shared" si="36"/>
        <v>5.0597081843924349E-3</v>
      </c>
      <c r="L83" s="52">
        <f t="shared" si="30"/>
        <v>0.48104706153757382</v>
      </c>
      <c r="N83" s="40">
        <f t="shared" si="31"/>
        <v>3.2714322775406242</v>
      </c>
      <c r="O83" s="143">
        <f t="shared" si="32"/>
        <v>3.4228994151851913</v>
      </c>
      <c r="P83" s="52">
        <f t="shared" si="41"/>
        <v>4.6299945954692376E-2</v>
      </c>
    </row>
    <row r="84" spans="1:16" ht="20.100000000000001" customHeight="1" x14ac:dyDescent="0.25">
      <c r="A84" s="38" t="s">
        <v>169</v>
      </c>
      <c r="B84" s="19">
        <v>620.72</v>
      </c>
      <c r="C84" s="140">
        <v>777.87999999999988</v>
      </c>
      <c r="D84" s="247">
        <f t="shared" si="33"/>
        <v>3.1115359724978573E-3</v>
      </c>
      <c r="E84" s="215">
        <f t="shared" si="34"/>
        <v>3.7330128909590522E-3</v>
      </c>
      <c r="F84" s="52">
        <f t="shared" si="40"/>
        <v>0.25318984405206835</v>
      </c>
      <c r="H84" s="19">
        <v>321.69200000000001</v>
      </c>
      <c r="I84" s="140">
        <v>366.24999999999994</v>
      </c>
      <c r="J84" s="214">
        <f t="shared" si="35"/>
        <v>4.2672832153283673E-3</v>
      </c>
      <c r="K84" s="215">
        <f t="shared" si="36"/>
        <v>4.5101419947861151E-3</v>
      </c>
      <c r="L84" s="52">
        <f t="shared" si="30"/>
        <v>0.13851137112517542</v>
      </c>
      <c r="N84" s="40">
        <f t="shared" si="31"/>
        <v>5.1825621858486919</v>
      </c>
      <c r="O84" s="143">
        <f t="shared" si="32"/>
        <v>4.7083097650023138</v>
      </c>
      <c r="P84" s="52">
        <f t="shared" si="41"/>
        <v>-9.1509258131306906E-2</v>
      </c>
    </row>
    <row r="85" spans="1:16" ht="20.100000000000001" customHeight="1" x14ac:dyDescent="0.25">
      <c r="A85" s="38" t="s">
        <v>163</v>
      </c>
      <c r="B85" s="19">
        <v>848.60999999999979</v>
      </c>
      <c r="C85" s="140">
        <v>584.41000000000008</v>
      </c>
      <c r="D85" s="247">
        <f t="shared" si="33"/>
        <v>4.2538995708554682E-3</v>
      </c>
      <c r="E85" s="215">
        <f t="shared" si="34"/>
        <v>2.8045586255018517E-3</v>
      </c>
      <c r="F85" s="52">
        <f t="shared" si="40"/>
        <v>-0.31133264986271642</v>
      </c>
      <c r="H85" s="19">
        <v>318.14</v>
      </c>
      <c r="I85" s="140">
        <v>240.82199999999995</v>
      </c>
      <c r="J85" s="214">
        <f t="shared" si="35"/>
        <v>4.2201655065235277E-3</v>
      </c>
      <c r="K85" s="215">
        <f t="shared" si="36"/>
        <v>2.9655738306303935E-3</v>
      </c>
      <c r="L85" s="52">
        <f t="shared" si="30"/>
        <v>-0.24303136983717874</v>
      </c>
      <c r="N85" s="40">
        <f t="shared" si="31"/>
        <v>3.7489541721167563</v>
      </c>
      <c r="O85" s="143">
        <f t="shared" si="32"/>
        <v>4.1207713762598157</v>
      </c>
      <c r="P85" s="52">
        <f t="shared" si="41"/>
        <v>9.9178914191186768E-2</v>
      </c>
    </row>
    <row r="86" spans="1:16" ht="20.100000000000001" customHeight="1" x14ac:dyDescent="0.25">
      <c r="A86" s="38" t="s">
        <v>219</v>
      </c>
      <c r="B86" s="19">
        <v>143.99</v>
      </c>
      <c r="C86" s="140">
        <v>194.63</v>
      </c>
      <c r="D86" s="247">
        <f t="shared" si="33"/>
        <v>7.2179092776125545E-4</v>
      </c>
      <c r="E86" s="215">
        <f t="shared" si="34"/>
        <v>9.3402105590497308E-4</v>
      </c>
      <c r="F86" s="52">
        <f t="shared" si="40"/>
        <v>0.35169108965900397</v>
      </c>
      <c r="H86" s="19">
        <v>121.946</v>
      </c>
      <c r="I86" s="140">
        <v>218.30599999999998</v>
      </c>
      <c r="J86" s="214">
        <f t="shared" si="35"/>
        <v>1.6176284115751497E-3</v>
      </c>
      <c r="K86" s="215">
        <f t="shared" si="36"/>
        <v>2.6883032308908606E-3</v>
      </c>
      <c r="L86" s="52">
        <f t="shared" si="30"/>
        <v>0.79018581995309389</v>
      </c>
      <c r="N86" s="40">
        <f t="shared" si="31"/>
        <v>8.4690603514132921</v>
      </c>
      <c r="O86" s="143">
        <f t="shared" si="32"/>
        <v>11.216462004829676</v>
      </c>
      <c r="P86" s="52">
        <f t="shared" si="41"/>
        <v>0.32440454305629146</v>
      </c>
    </row>
    <row r="87" spans="1:16" ht="20.100000000000001" customHeight="1" x14ac:dyDescent="0.25">
      <c r="A87" s="38" t="s">
        <v>218</v>
      </c>
      <c r="B87" s="19">
        <v>325.57</v>
      </c>
      <c r="C87" s="140">
        <v>532.95000000000005</v>
      </c>
      <c r="D87" s="247">
        <f t="shared" si="33"/>
        <v>1.6320124477479819E-3</v>
      </c>
      <c r="E87" s="215">
        <f t="shared" si="34"/>
        <v>2.5576042837412291E-3</v>
      </c>
      <c r="F87" s="52">
        <f t="shared" si="40"/>
        <v>0.63697515127315185</v>
      </c>
      <c r="H87" s="19">
        <v>139.66399999999999</v>
      </c>
      <c r="I87" s="140">
        <v>195.52799999999996</v>
      </c>
      <c r="J87" s="214">
        <f t="shared" si="35"/>
        <v>1.8526598205290186E-3</v>
      </c>
      <c r="K87" s="215">
        <f t="shared" si="36"/>
        <v>2.407806263362565E-3</v>
      </c>
      <c r="L87" s="52">
        <f t="shared" si="30"/>
        <v>0.3999885439340129</v>
      </c>
      <c r="N87" s="40">
        <f t="shared" si="31"/>
        <v>4.2898301440550419</v>
      </c>
      <c r="O87" s="143">
        <f t="shared" si="32"/>
        <v>3.6687869406135647</v>
      </c>
      <c r="P87" s="52">
        <f t="shared" si="41"/>
        <v>-0.14477104747425373</v>
      </c>
    </row>
    <row r="88" spans="1:16" ht="20.100000000000001" customHeight="1" x14ac:dyDescent="0.25">
      <c r="A88" s="38" t="s">
        <v>175</v>
      </c>
      <c r="B88" s="19">
        <v>135.42000000000002</v>
      </c>
      <c r="C88" s="140">
        <v>354.38</v>
      </c>
      <c r="D88" s="247">
        <f t="shared" si="33"/>
        <v>6.7883135938210444E-4</v>
      </c>
      <c r="E88" s="215">
        <f t="shared" si="34"/>
        <v>1.7006544817941959E-3</v>
      </c>
      <c r="F88" s="52">
        <f t="shared" si="40"/>
        <v>1.6168955841086985</v>
      </c>
      <c r="H88" s="19">
        <v>61.9</v>
      </c>
      <c r="I88" s="140">
        <v>186.31799999999998</v>
      </c>
      <c r="J88" s="214">
        <f t="shared" si="35"/>
        <v>8.2111097269694589E-4</v>
      </c>
      <c r="K88" s="215">
        <f t="shared" si="36"/>
        <v>2.2943908155209814E-3</v>
      </c>
      <c r="L88" s="52">
        <f t="shared" si="30"/>
        <v>2.0099838449111469</v>
      </c>
      <c r="N88" s="40">
        <f t="shared" ref="N88:N93" si="42">(H88/B88)*10</f>
        <v>4.5709644070299804</v>
      </c>
      <c r="O88" s="143">
        <f t="shared" ref="O88:O93" si="43">(I88/C88)*10</f>
        <v>5.257576612675658</v>
      </c>
      <c r="P88" s="52">
        <f t="shared" ref="P88:P93" si="44">(O88-N88)/N88</f>
        <v>0.1502116718716279</v>
      </c>
    </row>
    <row r="89" spans="1:16" ht="20.100000000000001" customHeight="1" x14ac:dyDescent="0.25">
      <c r="A89" s="38" t="s">
        <v>211</v>
      </c>
      <c r="B89" s="19">
        <v>5.1100000000000003</v>
      </c>
      <c r="C89" s="140">
        <v>861.72</v>
      </c>
      <c r="D89" s="247">
        <f t="shared" si="33"/>
        <v>2.5615331904021219E-5</v>
      </c>
      <c r="E89" s="215">
        <f t="shared" si="34"/>
        <v>4.1353574695290217E-3</v>
      </c>
      <c r="F89" s="52">
        <f t="shared" si="40"/>
        <v>167.63405088062621</v>
      </c>
      <c r="H89" s="19">
        <v>2.0709999999999997</v>
      </c>
      <c r="I89" s="140">
        <v>171.32500000000002</v>
      </c>
      <c r="J89" s="214">
        <f t="shared" si="35"/>
        <v>2.7472065015434165E-5</v>
      </c>
      <c r="K89" s="215">
        <f t="shared" si="36"/>
        <v>2.1097613030900512E-3</v>
      </c>
      <c r="L89" s="52">
        <f t="shared" si="30"/>
        <v>81.725736359246767</v>
      </c>
      <c r="N89" s="40">
        <f t="shared" si="42"/>
        <v>4.052837573385518</v>
      </c>
      <c r="O89" s="143">
        <f t="shared" si="43"/>
        <v>1.9881748131643691</v>
      </c>
      <c r="P89" s="52">
        <f t="shared" si="44"/>
        <v>-0.50943634498938062</v>
      </c>
    </row>
    <row r="90" spans="1:16" ht="20.100000000000001" customHeight="1" x14ac:dyDescent="0.25">
      <c r="A90" s="38" t="s">
        <v>168</v>
      </c>
      <c r="B90" s="19">
        <v>894.78999999999985</v>
      </c>
      <c r="C90" s="140">
        <v>904.62000000000012</v>
      </c>
      <c r="D90" s="247">
        <f t="shared" si="33"/>
        <v>4.4853899871622584E-3</v>
      </c>
      <c r="E90" s="215">
        <f t="shared" si="34"/>
        <v>4.3412327369509165E-3</v>
      </c>
      <c r="F90" s="52">
        <f t="shared" si="40"/>
        <v>1.0985817901407336E-2</v>
      </c>
      <c r="H90" s="19">
        <v>176.94099999999997</v>
      </c>
      <c r="I90" s="140">
        <v>169.631</v>
      </c>
      <c r="J90" s="214">
        <f t="shared" si="35"/>
        <v>2.3471437256861113E-3</v>
      </c>
      <c r="K90" s="215">
        <f t="shared" si="36"/>
        <v>2.0889007418909587E-3</v>
      </c>
      <c r="L90" s="52">
        <f t="shared" si="30"/>
        <v>-4.1313206096947427E-2</v>
      </c>
      <c r="N90" s="40">
        <f t="shared" si="42"/>
        <v>1.9774583980598801</v>
      </c>
      <c r="O90" s="143">
        <f t="shared" si="43"/>
        <v>1.8751630518891906</v>
      </c>
      <c r="P90" s="52">
        <f t="shared" si="44"/>
        <v>-5.1730719731476159E-2</v>
      </c>
    </row>
    <row r="91" spans="1:16" ht="20.100000000000001" customHeight="1" x14ac:dyDescent="0.25">
      <c r="A91" s="38" t="s">
        <v>173</v>
      </c>
      <c r="B91" s="19">
        <v>155.82</v>
      </c>
      <c r="C91" s="140">
        <v>725.0200000000001</v>
      </c>
      <c r="D91" s="247">
        <f t="shared" si="33"/>
        <v>7.8109217559385244E-4</v>
      </c>
      <c r="E91" s="215">
        <f t="shared" si="34"/>
        <v>3.4793400090028445E-3</v>
      </c>
      <c r="F91" s="52">
        <f t="shared" si="40"/>
        <v>3.6529328712617128</v>
      </c>
      <c r="H91" s="19">
        <v>33.111000000000004</v>
      </c>
      <c r="I91" s="140">
        <v>154.149</v>
      </c>
      <c r="J91" s="214">
        <f t="shared" si="35"/>
        <v>4.3922141222889468E-4</v>
      </c>
      <c r="K91" s="215">
        <f t="shared" si="36"/>
        <v>1.8982494972130646E-3</v>
      </c>
      <c r="L91" s="52">
        <f t="shared" si="30"/>
        <v>3.6555223339675629</v>
      </c>
      <c r="N91" s="40">
        <f t="shared" si="42"/>
        <v>2.124951867539469</v>
      </c>
      <c r="O91" s="143">
        <f t="shared" si="43"/>
        <v>2.1261344514634075</v>
      </c>
      <c r="P91" s="52">
        <f t="shared" si="44"/>
        <v>5.5652268740933556E-4</v>
      </c>
    </row>
    <row r="92" spans="1:16" ht="20.100000000000001" customHeight="1" x14ac:dyDescent="0.25">
      <c r="A92" s="38" t="s">
        <v>162</v>
      </c>
      <c r="B92" s="19">
        <v>622.84000000000015</v>
      </c>
      <c r="C92" s="140">
        <v>421.20999999999992</v>
      </c>
      <c r="D92" s="247">
        <f t="shared" si="33"/>
        <v>3.1221630769277062E-3</v>
      </c>
      <c r="E92" s="215">
        <f t="shared" si="34"/>
        <v>2.0213687969877904E-3</v>
      </c>
      <c r="F92" s="52">
        <f t="shared" si="40"/>
        <v>-0.32372679982017882</v>
      </c>
      <c r="H92" s="19">
        <v>191.15100000000001</v>
      </c>
      <c r="I92" s="140">
        <v>150.745</v>
      </c>
      <c r="J92" s="214">
        <f t="shared" si="35"/>
        <v>2.5356410911469133E-3</v>
      </c>
      <c r="K92" s="215">
        <f t="shared" si="36"/>
        <v>1.8563313447209093E-3</v>
      </c>
      <c r="L92" s="52">
        <f t="shared" si="30"/>
        <v>-0.21138262420808682</v>
      </c>
      <c r="N92" s="40">
        <f t="shared" si="42"/>
        <v>3.0690225419048223</v>
      </c>
      <c r="O92" s="143">
        <f t="shared" si="43"/>
        <v>3.5788561525129992</v>
      </c>
      <c r="P92" s="52">
        <f t="shared" si="44"/>
        <v>0.16612247177948167</v>
      </c>
    </row>
    <row r="93" spans="1:16" ht="20.100000000000001" customHeight="1" x14ac:dyDescent="0.25">
      <c r="A93" s="38" t="s">
        <v>208</v>
      </c>
      <c r="B93" s="19">
        <v>364.56</v>
      </c>
      <c r="C93" s="140">
        <v>229.20000000000002</v>
      </c>
      <c r="D93" s="247">
        <f t="shared" si="33"/>
        <v>1.8274609391252397E-3</v>
      </c>
      <c r="E93" s="215">
        <f t="shared" si="34"/>
        <v>1.0999210091631293E-3</v>
      </c>
      <c r="F93" s="52">
        <f t="shared" si="40"/>
        <v>-0.37129690585911779</v>
      </c>
      <c r="H93" s="19">
        <v>385.15399999999994</v>
      </c>
      <c r="I93" s="140">
        <v>128.61700000000002</v>
      </c>
      <c r="J93" s="214">
        <f t="shared" si="35"/>
        <v>5.1091143065932062E-3</v>
      </c>
      <c r="K93" s="215">
        <f t="shared" si="36"/>
        <v>1.5838387247601527E-3</v>
      </c>
      <c r="L93" s="52">
        <f t="shared" si="30"/>
        <v>-0.66606344475196921</v>
      </c>
      <c r="N93" s="40">
        <f t="shared" si="42"/>
        <v>10.564900153609829</v>
      </c>
      <c r="O93" s="143">
        <f t="shared" si="43"/>
        <v>5.6115619546247819</v>
      </c>
      <c r="P93" s="52">
        <f t="shared" si="44"/>
        <v>-0.4688485576735511</v>
      </c>
    </row>
    <row r="94" spans="1:16" ht="20.100000000000001" customHeight="1" x14ac:dyDescent="0.25">
      <c r="A94" s="38" t="s">
        <v>166</v>
      </c>
      <c r="B94" s="19">
        <v>358.93</v>
      </c>
      <c r="C94" s="140">
        <v>331.33</v>
      </c>
      <c r="D94" s="247">
        <f t="shared" si="33"/>
        <v>1.7992389589648408E-3</v>
      </c>
      <c r="E94" s="215">
        <f t="shared" si="34"/>
        <v>1.59003851643115E-3</v>
      </c>
      <c r="F94" s="52">
        <f t="shared" ref="F94" si="45">(C94-B94)/B94</f>
        <v>-7.6895216337447475E-2</v>
      </c>
      <c r="H94" s="19">
        <v>142.28299999999999</v>
      </c>
      <c r="I94" s="140">
        <v>126.036</v>
      </c>
      <c r="J94" s="214">
        <f t="shared" si="35"/>
        <v>1.8874011717001542E-3</v>
      </c>
      <c r="K94" s="215">
        <f t="shared" si="36"/>
        <v>1.552055307726588E-3</v>
      </c>
      <c r="L94" s="52">
        <f t="shared" si="30"/>
        <v>-0.11418792125552586</v>
      </c>
      <c r="N94" s="40">
        <f t="shared" si="31"/>
        <v>3.9640877051235615</v>
      </c>
      <c r="O94" s="143">
        <f t="shared" si="32"/>
        <v>3.8039416895542209</v>
      </c>
      <c r="P94" s="52">
        <f t="shared" ref="P94" si="46">(O94-N94)/N94</f>
        <v>-4.0399210986768221E-2</v>
      </c>
    </row>
    <row r="95" spans="1:16" ht="20.100000000000001" customHeight="1" thickBot="1" x14ac:dyDescent="0.3">
      <c r="A95" s="8" t="s">
        <v>17</v>
      </c>
      <c r="B95" s="19">
        <f>B96-SUM(B68:B94)</f>
        <v>4788.1899999999732</v>
      </c>
      <c r="C95" s="140">
        <f>C96-SUM(C68:C94)</f>
        <v>4288.3800000000338</v>
      </c>
      <c r="D95" s="247">
        <f t="shared" si="33"/>
        <v>2.4002167528280757E-2</v>
      </c>
      <c r="E95" s="215">
        <f t="shared" si="34"/>
        <v>2.057975243139187E-2</v>
      </c>
      <c r="F95" s="52">
        <f>(C95-B95)/B95</f>
        <v>-0.10438391124828844</v>
      </c>
      <c r="H95" s="196">
        <f>H96-SUM(H68:H94)</f>
        <v>1710.0350000000035</v>
      </c>
      <c r="I95" s="119">
        <f>I96-SUM(I68:I94)</f>
        <v>1648.9820000000327</v>
      </c>
      <c r="J95" s="214">
        <f t="shared" si="35"/>
        <v>2.2683820713987477E-2</v>
      </c>
      <c r="K95" s="215">
        <f t="shared" si="36"/>
        <v>2.0306192400946201E-2</v>
      </c>
      <c r="L95" s="52">
        <f t="shared" si="30"/>
        <v>-3.570277801329836E-2</v>
      </c>
      <c r="N95" s="40">
        <f t="shared" si="31"/>
        <v>3.5713599502108586</v>
      </c>
      <c r="O95" s="143">
        <f t="shared" si="32"/>
        <v>3.8452329317831433</v>
      </c>
      <c r="P95" s="52">
        <f>(O95-N95)/N95</f>
        <v>7.6685908278753809E-2</v>
      </c>
    </row>
    <row r="96" spans="1:16" ht="26.25" customHeight="1" thickBot="1" x14ac:dyDescent="0.3">
      <c r="A96" s="12" t="s">
        <v>18</v>
      </c>
      <c r="B96" s="17">
        <v>199489.89999999991</v>
      </c>
      <c r="C96" s="145">
        <v>208378.59999999998</v>
      </c>
      <c r="D96" s="243">
        <f>SUM(D68:D95)</f>
        <v>1</v>
      </c>
      <c r="E96" s="244">
        <f>SUM(E68:E95)</f>
        <v>1</v>
      </c>
      <c r="F96" s="57">
        <f>(C96-B96)/B96</f>
        <v>4.455714299320454E-2</v>
      </c>
      <c r="G96" s="1"/>
      <c r="H96" s="17">
        <v>75385.668999999994</v>
      </c>
      <c r="I96" s="145">
        <v>81205.869000000006</v>
      </c>
      <c r="J96" s="255">
        <f t="shared" si="35"/>
        <v>1</v>
      </c>
      <c r="K96" s="244">
        <f t="shared" si="36"/>
        <v>1</v>
      </c>
      <c r="L96" s="57">
        <f t="shared" si="30"/>
        <v>7.720565562666841E-2</v>
      </c>
      <c r="M96" s="1"/>
      <c r="N96" s="37">
        <f t="shared" si="31"/>
        <v>3.7789215895140571</v>
      </c>
      <c r="O96" s="150">
        <f t="shared" si="32"/>
        <v>3.8970349642429705</v>
      </c>
      <c r="P96" s="57">
        <f>(O96-N96)/N96</f>
        <v>3.125584162864356E-2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F27:F31 P28:P32 L28:L32 P57:P59 J57:L59 F51:F52 D68:E93 J68:K95 D7:E21 J7:K19 F80:F87 L80:L87 N80:O87 P80:P87 L93 N94:O94 P94 J61:L61 J60:K60 P61 F57:F58 F54 D39:E43 J39:K4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C818BB3-71BB-4A30-89C4-41D16587D9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81" id="{50972906-F9D6-4B59-BD1F-604D4E4D2BD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86" id="{E79C2F2D-46FA-4D32-943E-CD15202B13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F90A26A5-FC84-4B68-9C18-E249BAEED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0C52D5E3-3B86-4457-83B3-7F7D864E3E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A5B68-8DB1-4A8E-8671-3968E17F3ACF}">
  <sheetPr codeName="Folha29">
    <pageSetUpPr fitToPage="1"/>
  </sheetPr>
  <dimension ref="A1:S96"/>
  <sheetViews>
    <sheetView showGridLines="0" workbookViewId="0">
      <selection activeCell="J96" sqref="J96"/>
    </sheetView>
  </sheetViews>
  <sheetFormatPr defaultRowHeight="15" x14ac:dyDescent="0.25"/>
  <cols>
    <col min="1" max="1" width="32.5703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  <col min="19" max="19" width="11" bestFit="1" customWidth="1"/>
  </cols>
  <sheetData>
    <row r="1" spans="1:19" ht="15.75" x14ac:dyDescent="0.25">
      <c r="A1" s="4" t="s">
        <v>137</v>
      </c>
    </row>
    <row r="3" spans="1:19" ht="8.25" customHeight="1" thickBot="1" x14ac:dyDescent="0.3"/>
    <row r="4" spans="1:19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104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9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151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2023/2022</v>
      </c>
      <c r="N5" s="343" t="str">
        <f>B5</f>
        <v>jan-jun</v>
      </c>
      <c r="O5" s="344"/>
      <c r="P5" s="131" t="str">
        <f>L5</f>
        <v>2023/2022</v>
      </c>
    </row>
    <row r="6" spans="1:19" ht="19.5" customHeight="1" thickBot="1" x14ac:dyDescent="0.3">
      <c r="A6" s="361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9" ht="20.100000000000001" customHeight="1" x14ac:dyDescent="0.25">
      <c r="A7" s="8" t="s">
        <v>152</v>
      </c>
      <c r="B7" s="39">
        <v>35988.61</v>
      </c>
      <c r="C7" s="147">
        <v>36572.910000000003</v>
      </c>
      <c r="D7" s="247">
        <f>B7/$B$33</f>
        <v>0.21302169839129553</v>
      </c>
      <c r="E7" s="246">
        <f>C7/$C$33</f>
        <v>0.20288616866892409</v>
      </c>
      <c r="F7" s="52">
        <f>(C7-B7)/B7</f>
        <v>1.623569234821803E-2</v>
      </c>
      <c r="H7" s="39">
        <v>10150.370999999999</v>
      </c>
      <c r="I7" s="147">
        <v>10932.983999999999</v>
      </c>
      <c r="J7" s="247">
        <f>H7/$H$33</f>
        <v>0.23695071957669211</v>
      </c>
      <c r="K7" s="246">
        <f>I7/$I$33</f>
        <v>0.23083398436930921</v>
      </c>
      <c r="L7" s="52">
        <f t="shared" ref="L7:L33" si="0">(I7-H7)/H7</f>
        <v>7.7101910856263223E-2</v>
      </c>
      <c r="N7" s="27">
        <f t="shared" ref="N7:O33" si="1">(H7/B7)*10</f>
        <v>2.8204398558321642</v>
      </c>
      <c r="O7" s="151">
        <f t="shared" si="1"/>
        <v>2.9893667197934204</v>
      </c>
      <c r="P7" s="61">
        <f>(O7-N7)/N7</f>
        <v>5.9893801178545161E-2</v>
      </c>
      <c r="R7" s="119"/>
      <c r="S7" s="2"/>
    </row>
    <row r="8" spans="1:19" ht="20.100000000000001" customHeight="1" x14ac:dyDescent="0.25">
      <c r="A8" s="8" t="s">
        <v>187</v>
      </c>
      <c r="B8" s="19">
        <v>28301.59</v>
      </c>
      <c r="C8" s="140">
        <v>22852.469999999998</v>
      </c>
      <c r="D8" s="247">
        <f t="shared" ref="D8:D32" si="2">B8/$B$33</f>
        <v>0.16752113429704857</v>
      </c>
      <c r="E8" s="215">
        <f t="shared" ref="E8:E32" si="3">C8/$C$33</f>
        <v>0.12677279666620803</v>
      </c>
      <c r="F8" s="52">
        <f t="shared" ref="F8:F33" si="4">(C8-B8)/B8</f>
        <v>-0.19253759241088583</v>
      </c>
      <c r="H8" s="19">
        <v>5828.8320000000003</v>
      </c>
      <c r="I8" s="140">
        <v>5133.972999999999</v>
      </c>
      <c r="J8" s="247">
        <f t="shared" ref="J8:J32" si="5">H8/$H$33</f>
        <v>0.13606851776074486</v>
      </c>
      <c r="K8" s="215">
        <f t="shared" ref="K8:K32" si="6">I8/$I$33</f>
        <v>0.10839633930082175</v>
      </c>
      <c r="L8" s="52">
        <f t="shared" si="0"/>
        <v>-0.11921067548352762</v>
      </c>
      <c r="N8" s="27">
        <f t="shared" si="1"/>
        <v>2.0595422377329333</v>
      </c>
      <c r="O8" s="152">
        <f t="shared" si="1"/>
        <v>2.2465724711595723</v>
      </c>
      <c r="P8" s="52">
        <f t="shared" ref="P8:P71" si="7">(O8-N8)/N8</f>
        <v>9.0811555111642087E-2</v>
      </c>
    </row>
    <row r="9" spans="1:19" ht="20.100000000000001" customHeight="1" x14ac:dyDescent="0.25">
      <c r="A9" s="8" t="s">
        <v>153</v>
      </c>
      <c r="B9" s="19">
        <v>12963.16</v>
      </c>
      <c r="C9" s="140">
        <v>12938.789999999999</v>
      </c>
      <c r="D9" s="247">
        <f t="shared" si="2"/>
        <v>7.6730786760536351E-2</v>
      </c>
      <c r="E9" s="215">
        <f t="shared" si="3"/>
        <v>7.1777212431599999E-2</v>
      </c>
      <c r="F9" s="52">
        <f t="shared" si="4"/>
        <v>-1.879942853440118E-3</v>
      </c>
      <c r="H9" s="19">
        <v>2911.0930000000003</v>
      </c>
      <c r="I9" s="140">
        <v>3157.3620000000001</v>
      </c>
      <c r="J9" s="247">
        <f t="shared" si="5"/>
        <v>6.7956686618121792E-2</v>
      </c>
      <c r="K9" s="215">
        <f t="shared" si="6"/>
        <v>6.6663085810447623E-2</v>
      </c>
      <c r="L9" s="52">
        <f t="shared" si="0"/>
        <v>8.4596747682056106E-2</v>
      </c>
      <c r="N9" s="27">
        <f t="shared" si="1"/>
        <v>2.2456661801597759</v>
      </c>
      <c r="O9" s="152">
        <f t="shared" si="1"/>
        <v>2.4402297278184437</v>
      </c>
      <c r="P9" s="52">
        <f t="shared" si="7"/>
        <v>8.6639567972130599E-2</v>
      </c>
    </row>
    <row r="10" spans="1:19" ht="20.100000000000001" customHeight="1" x14ac:dyDescent="0.25">
      <c r="A10" s="8" t="s">
        <v>190</v>
      </c>
      <c r="B10" s="19">
        <v>13656.880000000001</v>
      </c>
      <c r="C10" s="140">
        <v>15264.27</v>
      </c>
      <c r="D10" s="247">
        <f t="shared" si="2"/>
        <v>8.0837014053227282E-2</v>
      </c>
      <c r="E10" s="215">
        <f t="shared" si="3"/>
        <v>8.4677682411052266E-2</v>
      </c>
      <c r="F10" s="52">
        <f t="shared" si="4"/>
        <v>0.11769818582282332</v>
      </c>
      <c r="H10" s="19">
        <v>2985.0259999999998</v>
      </c>
      <c r="I10" s="140">
        <v>3154.4840000000004</v>
      </c>
      <c r="J10" s="247">
        <f t="shared" si="5"/>
        <v>6.968258191302909E-2</v>
      </c>
      <c r="K10" s="215">
        <f t="shared" si="6"/>
        <v>6.660232104512695E-2</v>
      </c>
      <c r="L10" s="52">
        <f t="shared" si="0"/>
        <v>5.6769354772789431E-2</v>
      </c>
      <c r="N10" s="27">
        <f t="shared" si="1"/>
        <v>2.185730562178184</v>
      </c>
      <c r="O10" s="152">
        <f t="shared" si="1"/>
        <v>2.0665803212338356</v>
      </c>
      <c r="P10" s="52">
        <f t="shared" si="7"/>
        <v>-5.4512776188483859E-2</v>
      </c>
    </row>
    <row r="11" spans="1:19" ht="20.100000000000001" customHeight="1" x14ac:dyDescent="0.25">
      <c r="A11" s="8" t="s">
        <v>186</v>
      </c>
      <c r="B11" s="19">
        <v>9014.83</v>
      </c>
      <c r="C11" s="140">
        <v>10266.08</v>
      </c>
      <c r="D11" s="247">
        <f t="shared" si="2"/>
        <v>5.3360060233190516E-2</v>
      </c>
      <c r="E11" s="215">
        <f t="shared" si="3"/>
        <v>5.695050348601377E-2</v>
      </c>
      <c r="F11" s="52">
        <f t="shared" si="4"/>
        <v>0.1387990677583493</v>
      </c>
      <c r="H11" s="19">
        <v>2411.0520000000001</v>
      </c>
      <c r="I11" s="140">
        <v>3003.5740000000001</v>
      </c>
      <c r="J11" s="247">
        <f t="shared" si="5"/>
        <v>5.6283706904587304E-2</v>
      </c>
      <c r="K11" s="215">
        <f t="shared" si="6"/>
        <v>6.3416076870510707E-2</v>
      </c>
      <c r="L11" s="52">
        <f t="shared" si="0"/>
        <v>0.24575247651232734</v>
      </c>
      <c r="N11" s="27">
        <f t="shared" si="1"/>
        <v>2.6745396197155138</v>
      </c>
      <c r="O11" s="152">
        <f t="shared" si="1"/>
        <v>2.9257262752676776</v>
      </c>
      <c r="P11" s="52">
        <f t="shared" si="7"/>
        <v>9.3917717165424561E-2</v>
      </c>
    </row>
    <row r="12" spans="1:19" ht="20.100000000000001" customHeight="1" x14ac:dyDescent="0.25">
      <c r="A12" s="8" t="s">
        <v>154</v>
      </c>
      <c r="B12" s="19">
        <v>9133.09</v>
      </c>
      <c r="C12" s="140">
        <v>7660.670000000001</v>
      </c>
      <c r="D12" s="247">
        <f t="shared" si="2"/>
        <v>5.4060057983916499E-2</v>
      </c>
      <c r="E12" s="215">
        <f t="shared" si="3"/>
        <v>4.2497137518916782E-2</v>
      </c>
      <c r="F12" s="52">
        <f t="shared" si="4"/>
        <v>-0.16121816384159129</v>
      </c>
      <c r="H12" s="19">
        <v>3119.9520000000002</v>
      </c>
      <c r="I12" s="140">
        <v>2727.1730000000002</v>
      </c>
      <c r="J12" s="247">
        <f t="shared" si="5"/>
        <v>7.2832300557756927E-2</v>
      </c>
      <c r="K12" s="215">
        <f t="shared" si="6"/>
        <v>5.758027356981426E-2</v>
      </c>
      <c r="L12" s="52">
        <f t="shared" si="0"/>
        <v>-0.12589264193808108</v>
      </c>
      <c r="N12" s="27">
        <f t="shared" si="1"/>
        <v>3.4160968522154063</v>
      </c>
      <c r="O12" s="152">
        <f t="shared" si="1"/>
        <v>3.5599666869869084</v>
      </c>
      <c r="P12" s="52">
        <f t="shared" si="7"/>
        <v>4.2115268095575142E-2</v>
      </c>
    </row>
    <row r="13" spans="1:19" ht="20.100000000000001" customHeight="1" x14ac:dyDescent="0.25">
      <c r="A13" s="8" t="s">
        <v>185</v>
      </c>
      <c r="B13" s="19">
        <v>13532.27</v>
      </c>
      <c r="C13" s="140">
        <v>10225.18</v>
      </c>
      <c r="D13" s="247">
        <f t="shared" si="2"/>
        <v>8.00994297498452E-2</v>
      </c>
      <c r="E13" s="215">
        <f t="shared" si="3"/>
        <v>5.6723613028061177E-2</v>
      </c>
      <c r="F13" s="52">
        <f t="shared" si="4"/>
        <v>-0.24438545787218258</v>
      </c>
      <c r="H13" s="19">
        <v>3262.1410000000001</v>
      </c>
      <c r="I13" s="140">
        <v>2598.6689999999999</v>
      </c>
      <c r="J13" s="247">
        <f t="shared" si="5"/>
        <v>7.6151567002883933E-2</v>
      </c>
      <c r="K13" s="215">
        <f t="shared" si="6"/>
        <v>5.4867099350644655E-2</v>
      </c>
      <c r="L13" s="52">
        <f t="shared" si="0"/>
        <v>-0.2033854453256313</v>
      </c>
      <c r="N13" s="27">
        <f t="shared" si="1"/>
        <v>2.4106384220829176</v>
      </c>
      <c r="O13" s="152">
        <f t="shared" si="1"/>
        <v>2.5414408352713593</v>
      </c>
      <c r="P13" s="52">
        <f t="shared" si="7"/>
        <v>5.4260486346775161E-2</v>
      </c>
    </row>
    <row r="14" spans="1:19" ht="20.100000000000001" customHeight="1" x14ac:dyDescent="0.25">
      <c r="A14" s="8" t="s">
        <v>192</v>
      </c>
      <c r="B14" s="19">
        <v>6074.24</v>
      </c>
      <c r="C14" s="140">
        <v>10595.69</v>
      </c>
      <c r="D14" s="247">
        <f t="shared" si="2"/>
        <v>3.5954290016656461E-2</v>
      </c>
      <c r="E14" s="215">
        <f t="shared" si="3"/>
        <v>5.8778996489577455E-2</v>
      </c>
      <c r="F14" s="52">
        <f t="shared" si="4"/>
        <v>0.74436472710989376</v>
      </c>
      <c r="H14" s="19">
        <v>1439.857</v>
      </c>
      <c r="I14" s="140">
        <v>2515.357</v>
      </c>
      <c r="J14" s="247">
        <f t="shared" si="5"/>
        <v>3.361208691165448E-2</v>
      </c>
      <c r="K14" s="215">
        <f t="shared" si="6"/>
        <v>5.3108088187198713E-2</v>
      </c>
      <c r="L14" s="52">
        <f t="shared" si="0"/>
        <v>0.74694917620291457</v>
      </c>
      <c r="N14" s="27">
        <f t="shared" si="1"/>
        <v>2.3704315272363292</v>
      </c>
      <c r="O14" s="152">
        <f t="shared" si="1"/>
        <v>2.3739435562950595</v>
      </c>
      <c r="P14" s="52">
        <f t="shared" si="7"/>
        <v>1.4815990330777123E-3</v>
      </c>
    </row>
    <row r="15" spans="1:19" ht="20.100000000000001" customHeight="1" x14ac:dyDescent="0.25">
      <c r="A15" s="8" t="s">
        <v>158</v>
      </c>
      <c r="B15" s="19">
        <v>2983.25</v>
      </c>
      <c r="C15" s="140">
        <v>10579.55</v>
      </c>
      <c r="D15" s="247">
        <f t="shared" si="2"/>
        <v>1.7658280820677219E-2</v>
      </c>
      <c r="E15" s="215">
        <f t="shared" si="3"/>
        <v>5.8689460744067549E-2</v>
      </c>
      <c r="F15" s="52">
        <f t="shared" si="4"/>
        <v>2.5463169362272686</v>
      </c>
      <c r="H15" s="19">
        <v>584.66</v>
      </c>
      <c r="I15" s="140">
        <v>2087.0129999999999</v>
      </c>
      <c r="J15" s="247">
        <f t="shared" si="5"/>
        <v>1.3648329475613138E-2</v>
      </c>
      <c r="K15" s="215">
        <f t="shared" si="6"/>
        <v>4.4064230426070793E-2</v>
      </c>
      <c r="L15" s="52">
        <f t="shared" si="0"/>
        <v>2.5696182396606577</v>
      </c>
      <c r="N15" s="27">
        <f t="shared" si="1"/>
        <v>1.9598089332104249</v>
      </c>
      <c r="O15" s="152">
        <f t="shared" si="1"/>
        <v>1.9726859838083852</v>
      </c>
      <c r="P15" s="52">
        <f t="shared" si="7"/>
        <v>6.5705642931558591E-3</v>
      </c>
    </row>
    <row r="16" spans="1:19" ht="20.100000000000001" customHeight="1" x14ac:dyDescent="0.25">
      <c r="A16" s="8" t="s">
        <v>156</v>
      </c>
      <c r="B16" s="19">
        <v>4212.4500000000007</v>
      </c>
      <c r="C16" s="140">
        <v>4021.5200000000004</v>
      </c>
      <c r="D16" s="247">
        <f t="shared" si="2"/>
        <v>2.4934090352153444E-2</v>
      </c>
      <c r="E16" s="215">
        <f t="shared" si="3"/>
        <v>2.2309156832897671E-2</v>
      </c>
      <c r="F16" s="52">
        <f t="shared" si="4"/>
        <v>-4.532516706429756E-2</v>
      </c>
      <c r="H16" s="19">
        <v>1211.875</v>
      </c>
      <c r="I16" s="140">
        <v>1252.692</v>
      </c>
      <c r="J16" s="247">
        <f t="shared" si="5"/>
        <v>2.8290064795365978E-2</v>
      </c>
      <c r="K16" s="215">
        <f t="shared" si="6"/>
        <v>2.6448761431239514E-2</v>
      </c>
      <c r="L16" s="52">
        <f t="shared" si="0"/>
        <v>3.3680866425992786E-2</v>
      </c>
      <c r="N16" s="27">
        <f t="shared" si="1"/>
        <v>2.8768887464539632</v>
      </c>
      <c r="O16" s="152">
        <f t="shared" si="1"/>
        <v>3.1149714535797406</v>
      </c>
      <c r="P16" s="52">
        <f t="shared" si="7"/>
        <v>8.275700873703816E-2</v>
      </c>
    </row>
    <row r="17" spans="1:16" ht="20.100000000000001" customHeight="1" x14ac:dyDescent="0.25">
      <c r="A17" s="8" t="s">
        <v>191</v>
      </c>
      <c r="B17" s="19">
        <v>3562.11</v>
      </c>
      <c r="C17" s="140">
        <v>3290.7099999999996</v>
      </c>
      <c r="D17" s="247">
        <f t="shared" si="2"/>
        <v>2.1084635445954087E-2</v>
      </c>
      <c r="E17" s="215">
        <f t="shared" si="3"/>
        <v>1.8255029312693877E-2</v>
      </c>
      <c r="F17" s="52">
        <f t="shared" si="4"/>
        <v>-7.6190797027604576E-2</v>
      </c>
      <c r="H17" s="19">
        <v>1244.6859999999999</v>
      </c>
      <c r="I17" s="140">
        <v>1175.395</v>
      </c>
      <c r="J17" s="247">
        <f t="shared" si="5"/>
        <v>2.9056006262927196E-2</v>
      </c>
      <c r="K17" s="215">
        <f t="shared" si="6"/>
        <v>2.4816748205043034E-2</v>
      </c>
      <c r="L17" s="52">
        <f t="shared" si="0"/>
        <v>-5.566946201692631E-2</v>
      </c>
      <c r="N17" s="27">
        <f t="shared" si="1"/>
        <v>3.4942379657001044</v>
      </c>
      <c r="O17" s="152">
        <f t="shared" si="1"/>
        <v>3.5718583527567005</v>
      </c>
      <c r="P17" s="52">
        <f t="shared" si="7"/>
        <v>2.2213823963487311E-2</v>
      </c>
    </row>
    <row r="18" spans="1:16" ht="20.100000000000001" customHeight="1" x14ac:dyDescent="0.25">
      <c r="A18" s="8" t="s">
        <v>198</v>
      </c>
      <c r="B18" s="19">
        <v>2680.9700000000003</v>
      </c>
      <c r="C18" s="140">
        <v>4469.8900000000003</v>
      </c>
      <c r="D18" s="247">
        <f t="shared" si="2"/>
        <v>1.5869042531404007E-2</v>
      </c>
      <c r="E18" s="215">
        <f t="shared" si="3"/>
        <v>2.4796464281117828E-2</v>
      </c>
      <c r="F18" s="52">
        <f t="shared" si="4"/>
        <v>0.66726595224862639</v>
      </c>
      <c r="H18" s="19">
        <v>555.85899999999992</v>
      </c>
      <c r="I18" s="140">
        <v>967.78699999999992</v>
      </c>
      <c r="J18" s="247">
        <f t="shared" si="5"/>
        <v>1.2975997629365516E-2</v>
      </c>
      <c r="K18" s="215">
        <f t="shared" si="6"/>
        <v>2.0433408594654548E-2</v>
      </c>
      <c r="L18" s="52">
        <f t="shared" si="0"/>
        <v>0.7410656299529198</v>
      </c>
      <c r="N18" s="27">
        <f t="shared" si="1"/>
        <v>2.0733503172359251</v>
      </c>
      <c r="O18" s="152">
        <f t="shared" si="1"/>
        <v>2.1651248688446465</v>
      </c>
      <c r="P18" s="52">
        <f t="shared" si="7"/>
        <v>4.4263890595714714E-2</v>
      </c>
    </row>
    <row r="19" spans="1:16" ht="20.100000000000001" customHeight="1" x14ac:dyDescent="0.25">
      <c r="A19" s="8" t="s">
        <v>160</v>
      </c>
      <c r="B19" s="19">
        <v>2900.39</v>
      </c>
      <c r="C19" s="140">
        <v>3064.96</v>
      </c>
      <c r="D19" s="247">
        <f t="shared" si="2"/>
        <v>1.7167820702081286E-2</v>
      </c>
      <c r="E19" s="215">
        <f t="shared" si="3"/>
        <v>1.7002693838786838E-2</v>
      </c>
      <c r="F19" s="52">
        <f t="shared" si="4"/>
        <v>5.6740645223573444E-2</v>
      </c>
      <c r="H19" s="19">
        <v>839.13499999999999</v>
      </c>
      <c r="I19" s="140">
        <v>886.51499999999999</v>
      </c>
      <c r="J19" s="247">
        <f t="shared" si="5"/>
        <v>1.9588805381792206E-2</v>
      </c>
      <c r="K19" s="215">
        <f t="shared" si="6"/>
        <v>1.8717469050824383E-2</v>
      </c>
      <c r="L19" s="52">
        <f t="shared" si="0"/>
        <v>5.6462905253624261E-2</v>
      </c>
      <c r="N19" s="27">
        <f t="shared" si="1"/>
        <v>2.8931798827054296</v>
      </c>
      <c r="O19" s="152">
        <f t="shared" si="1"/>
        <v>2.8924194769262894</v>
      </c>
      <c r="P19" s="52">
        <f t="shared" si="7"/>
        <v>-2.6282699658104248E-4</v>
      </c>
    </row>
    <row r="20" spans="1:16" ht="20.100000000000001" customHeight="1" x14ac:dyDescent="0.25">
      <c r="A20" s="8" t="s">
        <v>188</v>
      </c>
      <c r="B20" s="19">
        <v>3344.4500000000003</v>
      </c>
      <c r="C20" s="140">
        <v>3410.41</v>
      </c>
      <c r="D20" s="247">
        <f t="shared" si="2"/>
        <v>1.9796274965461803E-2</v>
      </c>
      <c r="E20" s="215">
        <f t="shared" si="3"/>
        <v>1.8919058354672495E-2</v>
      </c>
      <c r="F20" s="52">
        <f t="shared" si="4"/>
        <v>1.9722226375039117E-2</v>
      </c>
      <c r="H20" s="19">
        <v>799.55</v>
      </c>
      <c r="I20" s="140">
        <v>850.48100000000011</v>
      </c>
      <c r="J20" s="247">
        <f t="shared" si="5"/>
        <v>1.8664731351942129E-2</v>
      </c>
      <c r="K20" s="215">
        <f t="shared" si="6"/>
        <v>1.7956663785513131E-2</v>
      </c>
      <c r="L20" s="52">
        <f t="shared" si="0"/>
        <v>6.3699581014320758E-2</v>
      </c>
      <c r="N20" s="27">
        <f t="shared" si="1"/>
        <v>2.3906770918985183</v>
      </c>
      <c r="O20" s="152">
        <f t="shared" si="1"/>
        <v>2.4937793403139215</v>
      </c>
      <c r="P20" s="52">
        <f t="shared" si="7"/>
        <v>4.3126798163078621E-2</v>
      </c>
    </row>
    <row r="21" spans="1:16" ht="20.100000000000001" customHeight="1" x14ac:dyDescent="0.25">
      <c r="A21" s="8" t="s">
        <v>197</v>
      </c>
      <c r="B21" s="19">
        <v>1388.68</v>
      </c>
      <c r="C21" s="140">
        <v>2253.59</v>
      </c>
      <c r="D21" s="247">
        <f t="shared" si="2"/>
        <v>8.2197943216485506E-3</v>
      </c>
      <c r="E21" s="215">
        <f t="shared" si="3"/>
        <v>1.2501664233187914E-2</v>
      </c>
      <c r="F21" s="52">
        <f t="shared" si="4"/>
        <v>0.62282887346256877</v>
      </c>
      <c r="H21" s="19">
        <v>341.65300000000002</v>
      </c>
      <c r="I21" s="140">
        <v>585.44000000000005</v>
      </c>
      <c r="J21" s="247">
        <f t="shared" si="5"/>
        <v>7.9755630799638356E-3</v>
      </c>
      <c r="K21" s="215">
        <f t="shared" si="6"/>
        <v>1.2360710288167294E-2</v>
      </c>
      <c r="L21" s="52">
        <f t="shared" si="0"/>
        <v>0.7135514688880239</v>
      </c>
      <c r="N21" s="27">
        <f t="shared" si="1"/>
        <v>2.4602716248523779</v>
      </c>
      <c r="O21" s="152">
        <f t="shared" si="1"/>
        <v>2.5978106044134024</v>
      </c>
      <c r="P21" s="52">
        <f t="shared" si="7"/>
        <v>5.5903981565156295E-2</v>
      </c>
    </row>
    <row r="22" spans="1:16" ht="20.100000000000001" customHeight="1" x14ac:dyDescent="0.25">
      <c r="A22" s="8" t="s">
        <v>195</v>
      </c>
      <c r="B22" s="19">
        <v>769.85</v>
      </c>
      <c r="C22" s="140">
        <v>1902.87</v>
      </c>
      <c r="D22" s="247">
        <f t="shared" si="2"/>
        <v>4.5568515846135449E-3</v>
      </c>
      <c r="E22" s="215">
        <f t="shared" si="3"/>
        <v>1.0556064687634523E-2</v>
      </c>
      <c r="F22" s="52">
        <f t="shared" si="4"/>
        <v>1.4717412482951224</v>
      </c>
      <c r="H22" s="19">
        <v>224.78200000000001</v>
      </c>
      <c r="I22" s="140">
        <v>510.48900000000003</v>
      </c>
      <c r="J22" s="247">
        <f t="shared" si="5"/>
        <v>5.2473211715993442E-3</v>
      </c>
      <c r="K22" s="215">
        <f t="shared" si="6"/>
        <v>1.0778229424528957E-2</v>
      </c>
      <c r="L22" s="52">
        <f t="shared" ref="L22" si="8">(I22-H22)/H22</f>
        <v>1.2710403857960155</v>
      </c>
      <c r="N22" s="27">
        <f t="shared" ref="N22" si="9">(H22/B22)*10</f>
        <v>2.9198155484834709</v>
      </c>
      <c r="O22" s="152">
        <f t="shared" ref="O22" si="10">(I22/C22)*10</f>
        <v>2.6827318734332879</v>
      </c>
      <c r="P22" s="52">
        <f t="shared" ref="P22" si="11">(O22-N22)/N22</f>
        <v>-8.1198168553257552E-2</v>
      </c>
    </row>
    <row r="23" spans="1:16" ht="20.100000000000001" customHeight="1" x14ac:dyDescent="0.25">
      <c r="A23" s="8" t="s">
        <v>209</v>
      </c>
      <c r="B23" s="19">
        <v>2372.6099999999997</v>
      </c>
      <c r="C23" s="140">
        <v>2270.2299999999996</v>
      </c>
      <c r="D23" s="247">
        <f t="shared" si="2"/>
        <v>1.4043815857855349E-2</v>
      </c>
      <c r="E23" s="215">
        <f t="shared" si="3"/>
        <v>1.259397370067767E-2</v>
      </c>
      <c r="F23" s="52">
        <f t="shared" si="4"/>
        <v>-4.3150791744113078E-2</v>
      </c>
      <c r="H23" s="19">
        <v>525.16700000000003</v>
      </c>
      <c r="I23" s="140">
        <v>485.17600000000004</v>
      </c>
      <c r="J23" s="247">
        <f t="shared" si="5"/>
        <v>1.225952219361565E-2</v>
      </c>
      <c r="K23" s="215">
        <f t="shared" si="6"/>
        <v>1.0243782411129842E-2</v>
      </c>
      <c r="L23" s="52">
        <f t="shared" si="0"/>
        <v>-7.6149110663845943E-2</v>
      </c>
      <c r="N23" s="27">
        <f t="shared" si="1"/>
        <v>2.213456910322388</v>
      </c>
      <c r="O23" s="152">
        <f t="shared" si="1"/>
        <v>2.1371226703902253</v>
      </c>
      <c r="P23" s="52">
        <f t="shared" si="7"/>
        <v>-3.4486435934749995E-2</v>
      </c>
    </row>
    <row r="24" spans="1:16" ht="20.100000000000001" customHeight="1" x14ac:dyDescent="0.25">
      <c r="A24" s="8" t="s">
        <v>165</v>
      </c>
      <c r="B24" s="19">
        <v>1400.85</v>
      </c>
      <c r="C24" s="140">
        <v>2321.39</v>
      </c>
      <c r="D24" s="247">
        <f t="shared" si="2"/>
        <v>8.2918302816209436E-3</v>
      </c>
      <c r="E24" s="215">
        <f t="shared" si="3"/>
        <v>1.2877780933657004E-2</v>
      </c>
      <c r="F24" s="52">
        <f t="shared" si="4"/>
        <v>0.65712959988578368</v>
      </c>
      <c r="H24" s="19">
        <v>279.27800000000002</v>
      </c>
      <c r="I24" s="140">
        <v>474.05200000000008</v>
      </c>
      <c r="J24" s="247">
        <f t="shared" si="5"/>
        <v>6.5194782596556741E-3</v>
      </c>
      <c r="K24" s="215">
        <f t="shared" si="6"/>
        <v>1.0008915402989687E-2</v>
      </c>
      <c r="L24" s="52">
        <f t="shared" si="0"/>
        <v>0.69741977527768051</v>
      </c>
      <c r="N24" s="27">
        <f t="shared" si="1"/>
        <v>1.9936324374486922</v>
      </c>
      <c r="O24" s="152">
        <f t="shared" si="1"/>
        <v>2.0421040841909379</v>
      </c>
      <c r="P24" s="52">
        <f t="shared" si="7"/>
        <v>2.4313231381947329E-2</v>
      </c>
    </row>
    <row r="25" spans="1:16" ht="20.100000000000001" customHeight="1" x14ac:dyDescent="0.25">
      <c r="A25" s="8" t="s">
        <v>157</v>
      </c>
      <c r="B25" s="19">
        <v>909.5</v>
      </c>
      <c r="C25" s="140">
        <v>1031.93</v>
      </c>
      <c r="D25" s="247">
        <f t="shared" si="2"/>
        <v>5.3834597859401421E-3</v>
      </c>
      <c r="E25" s="215">
        <f t="shared" si="3"/>
        <v>5.7245738453550136E-3</v>
      </c>
      <c r="F25" s="52">
        <f t="shared" si="4"/>
        <v>0.13461242440901602</v>
      </c>
      <c r="H25" s="19">
        <v>311.97400000000005</v>
      </c>
      <c r="I25" s="140">
        <v>417.14099999999996</v>
      </c>
      <c r="J25" s="247">
        <f t="shared" si="5"/>
        <v>7.2827351620171283E-3</v>
      </c>
      <c r="K25" s="215">
        <f t="shared" si="6"/>
        <v>8.8073227834046044E-3</v>
      </c>
      <c r="L25" s="52">
        <f t="shared" si="0"/>
        <v>0.33710180976619813</v>
      </c>
      <c r="N25" s="27">
        <f t="shared" si="1"/>
        <v>3.4301704233095114</v>
      </c>
      <c r="O25" s="152">
        <f t="shared" si="1"/>
        <v>4.0423381430911007</v>
      </c>
      <c r="P25" s="52">
        <f t="shared" si="7"/>
        <v>0.17846568660893389</v>
      </c>
    </row>
    <row r="26" spans="1:16" ht="20.100000000000001" customHeight="1" x14ac:dyDescent="0.25">
      <c r="A26" s="8" t="s">
        <v>194</v>
      </c>
      <c r="B26" s="19">
        <v>1303.3700000000001</v>
      </c>
      <c r="C26" s="140">
        <v>1394.79</v>
      </c>
      <c r="D26" s="247">
        <f t="shared" si="2"/>
        <v>7.7148323047837317E-3</v>
      </c>
      <c r="E26" s="215">
        <f t="shared" si="3"/>
        <v>7.7375193605794179E-3</v>
      </c>
      <c r="F26" s="52">
        <f t="shared" si="4"/>
        <v>7.0141249223167515E-2</v>
      </c>
      <c r="H26" s="19">
        <v>369.30500000000001</v>
      </c>
      <c r="I26" s="140">
        <v>411.49899999999997</v>
      </c>
      <c r="J26" s="247">
        <f t="shared" si="5"/>
        <v>8.6210726182590069E-3</v>
      </c>
      <c r="K26" s="215">
        <f t="shared" si="6"/>
        <v>8.6882001962123399E-3</v>
      </c>
      <c r="L26" s="52">
        <f t="shared" si="0"/>
        <v>0.11425244716426791</v>
      </c>
      <c r="N26" s="27">
        <f t="shared" si="1"/>
        <v>2.8334624857101205</v>
      </c>
      <c r="O26" s="152">
        <f t="shared" si="1"/>
        <v>2.9502577448934963</v>
      </c>
      <c r="P26" s="52">
        <f t="shared" si="7"/>
        <v>4.1219977244238933E-2</v>
      </c>
    </row>
    <row r="27" spans="1:16" ht="20.100000000000001" customHeight="1" x14ac:dyDescent="0.25">
      <c r="A27" s="8" t="s">
        <v>189</v>
      </c>
      <c r="B27" s="19">
        <v>1167.05</v>
      </c>
      <c r="C27" s="140">
        <v>1202.17</v>
      </c>
      <c r="D27" s="247">
        <f t="shared" si="2"/>
        <v>6.9079348468185191E-3</v>
      </c>
      <c r="E27" s="215">
        <f t="shared" si="3"/>
        <v>6.6689707050579363E-3</v>
      </c>
      <c r="F27" s="52">
        <f t="shared" si="4"/>
        <v>3.009296945289415E-2</v>
      </c>
      <c r="H27" s="19">
        <v>378.56400000000002</v>
      </c>
      <c r="I27" s="140">
        <v>409.14399999999995</v>
      </c>
      <c r="J27" s="247">
        <f t="shared" si="5"/>
        <v>8.837215132908036E-3</v>
      </c>
      <c r="K27" s="215">
        <f t="shared" si="6"/>
        <v>8.6384778118029481E-3</v>
      </c>
      <c r="L27" s="52">
        <f t="shared" si="0"/>
        <v>8.0778943586817351E-2</v>
      </c>
      <c r="N27" s="27">
        <f t="shared" si="1"/>
        <v>3.2437684760721481</v>
      </c>
      <c r="O27" s="152">
        <f t="shared" si="1"/>
        <v>3.4033788898408708</v>
      </c>
      <c r="P27" s="52">
        <f t="shared" si="7"/>
        <v>4.9205242281037752E-2</v>
      </c>
    </row>
    <row r="28" spans="1:16" ht="20.100000000000001" customHeight="1" x14ac:dyDescent="0.25">
      <c r="A28" s="8" t="s">
        <v>193</v>
      </c>
      <c r="B28" s="19">
        <v>914.51</v>
      </c>
      <c r="C28" s="140">
        <v>1343.96</v>
      </c>
      <c r="D28" s="247">
        <f t="shared" si="2"/>
        <v>5.4131146881144804E-3</v>
      </c>
      <c r="E28" s="215">
        <f t="shared" si="3"/>
        <v>7.4555427841067933E-3</v>
      </c>
      <c r="F28" s="52">
        <f t="shared" si="4"/>
        <v>0.46959573979508157</v>
      </c>
      <c r="H28" s="19">
        <v>252.55699999999999</v>
      </c>
      <c r="I28" s="140">
        <v>353.29700000000003</v>
      </c>
      <c r="J28" s="247">
        <f t="shared" si="5"/>
        <v>5.8957020274560045E-3</v>
      </c>
      <c r="K28" s="215">
        <f t="shared" si="6"/>
        <v>7.4593499977429626E-3</v>
      </c>
      <c r="L28" s="52">
        <f t="shared" si="0"/>
        <v>0.39888025277462136</v>
      </c>
      <c r="N28" s="27">
        <f t="shared" si="1"/>
        <v>2.7616647166242032</v>
      </c>
      <c r="O28" s="152">
        <f t="shared" si="1"/>
        <v>2.6287761540522041</v>
      </c>
      <c r="P28" s="52">
        <f t="shared" si="7"/>
        <v>-4.811900654415395E-2</v>
      </c>
    </row>
    <row r="29" spans="1:16" ht="20.100000000000001" customHeight="1" x14ac:dyDescent="0.25">
      <c r="A29" s="8" t="s">
        <v>199</v>
      </c>
      <c r="B29" s="19">
        <v>523.11</v>
      </c>
      <c r="C29" s="140">
        <v>1289.3900000000001</v>
      </c>
      <c r="D29" s="247">
        <f t="shared" si="2"/>
        <v>3.0963624503827906E-3</v>
      </c>
      <c r="E29" s="215">
        <f t="shared" si="3"/>
        <v>7.1528187672248124E-3</v>
      </c>
      <c r="F29" s="52">
        <f>(C29-B29)/B29</f>
        <v>1.464854428322915</v>
      </c>
      <c r="H29" s="19">
        <v>136.19</v>
      </c>
      <c r="I29" s="140">
        <v>304.82800000000003</v>
      </c>
      <c r="J29" s="247">
        <f t="shared" si="5"/>
        <v>3.1792255178800556E-3</v>
      </c>
      <c r="K29" s="215">
        <f t="shared" si="6"/>
        <v>6.4359978746267076E-3</v>
      </c>
      <c r="L29" s="52">
        <f t="shared" si="0"/>
        <v>1.2382553785153099</v>
      </c>
      <c r="N29" s="27">
        <f t="shared" si="1"/>
        <v>2.6034677218940567</v>
      </c>
      <c r="O29" s="152">
        <f t="shared" si="1"/>
        <v>2.3641256718293144</v>
      </c>
      <c r="P29" s="52">
        <f>(O29-N29)/N29</f>
        <v>-9.1932021300658889E-2</v>
      </c>
    </row>
    <row r="30" spans="1:16" ht="20.100000000000001" customHeight="1" x14ac:dyDescent="0.25">
      <c r="A30" s="8" t="s">
        <v>200</v>
      </c>
      <c r="B30" s="19">
        <v>2105.04</v>
      </c>
      <c r="C30" s="140">
        <v>1020.9599999999999</v>
      </c>
      <c r="D30" s="247">
        <f t="shared" si="2"/>
        <v>1.2460030992628298E-2</v>
      </c>
      <c r="E30" s="215">
        <f t="shared" si="3"/>
        <v>5.6637183851168714E-3</v>
      </c>
      <c r="F30" s="52">
        <f t="shared" si="4"/>
        <v>-0.51499258921445668</v>
      </c>
      <c r="H30" s="19">
        <v>377.34</v>
      </c>
      <c r="I30" s="140">
        <v>287.28099999999995</v>
      </c>
      <c r="J30" s="247">
        <f t="shared" si="5"/>
        <v>8.8086420215644327E-3</v>
      </c>
      <c r="K30" s="215">
        <f t="shared" si="6"/>
        <v>6.0655186053139298E-3</v>
      </c>
      <c r="L30" s="52">
        <f t="shared" si="0"/>
        <v>-0.23866804473419206</v>
      </c>
      <c r="N30" s="27">
        <f t="shared" si="1"/>
        <v>1.7925550108311481</v>
      </c>
      <c r="O30" s="152">
        <f t="shared" si="1"/>
        <v>2.8138320796113456</v>
      </c>
      <c r="P30" s="52">
        <f t="shared" si="7"/>
        <v>0.56973262332778585</v>
      </c>
    </row>
    <row r="31" spans="1:16" ht="20.100000000000001" customHeight="1" x14ac:dyDescent="0.25">
      <c r="A31" s="8" t="s">
        <v>159</v>
      </c>
      <c r="B31" s="19">
        <v>171.63</v>
      </c>
      <c r="C31" s="140">
        <v>229.29000000000002</v>
      </c>
      <c r="D31" s="247">
        <f t="shared" si="2"/>
        <v>1.0159023673017116E-3</v>
      </c>
      <c r="E31" s="215">
        <f t="shared" si="3"/>
        <v>1.2719734255244551E-3</v>
      </c>
      <c r="F31" s="52">
        <f t="shared" si="4"/>
        <v>0.33595525257822073</v>
      </c>
      <c r="H31" s="19">
        <v>183.53399999999999</v>
      </c>
      <c r="I31" s="140">
        <v>263.60400000000004</v>
      </c>
      <c r="J31" s="247">
        <f t="shared" si="5"/>
        <v>4.2844259945561212E-3</v>
      </c>
      <c r="K31" s="215">
        <f t="shared" si="6"/>
        <v>5.5656133417635477E-3</v>
      </c>
      <c r="L31" s="52">
        <f t="shared" si="0"/>
        <v>0.43626793945536008</v>
      </c>
      <c r="N31" s="27">
        <f t="shared" si="1"/>
        <v>10.693585037580842</v>
      </c>
      <c r="O31" s="152">
        <f t="shared" si="1"/>
        <v>11.496532775088317</v>
      </c>
      <c r="P31" s="52">
        <f t="shared" si="7"/>
        <v>7.5086861392661838E-2</v>
      </c>
    </row>
    <row r="32" spans="1:16" ht="20.100000000000001" customHeight="1" thickBot="1" x14ac:dyDescent="0.3">
      <c r="A32" s="8" t="s">
        <v>17</v>
      </c>
      <c r="B32" s="19">
        <f>B33-SUM(B7:B31)</f>
        <v>7568.9100000000035</v>
      </c>
      <c r="C32" s="140">
        <f>C33-SUM(C7:C31)</f>
        <v>8789.5300000000279</v>
      </c>
      <c r="D32" s="247">
        <f t="shared" si="2"/>
        <v>4.4801454214843564E-2</v>
      </c>
      <c r="E32" s="215">
        <f t="shared" si="3"/>
        <v>4.8759425107287709E-2</v>
      </c>
      <c r="F32" s="52">
        <f t="shared" si="4"/>
        <v>0.16126760656422442</v>
      </c>
      <c r="H32" s="19">
        <f>H33-SUM(H7:H31)</f>
        <v>2113.044000000009</v>
      </c>
      <c r="I32" s="140">
        <f>I33-SUM(I7:I31)</f>
        <v>2417.5639999999912</v>
      </c>
      <c r="J32" s="247">
        <f t="shared" si="5"/>
        <v>4.9326994678048117E-2</v>
      </c>
      <c r="K32" s="215">
        <f t="shared" si="6"/>
        <v>5.1043331865097644E-2</v>
      </c>
      <c r="L32" s="52">
        <f t="shared" si="0"/>
        <v>0.14411436770837757</v>
      </c>
      <c r="N32" s="27">
        <f t="shared" si="1"/>
        <v>2.7917414792883095</v>
      </c>
      <c r="O32" s="152">
        <f t="shared" si="1"/>
        <v>2.7505042931760668</v>
      </c>
      <c r="P32" s="52">
        <f t="shared" si="7"/>
        <v>-1.477113350866398E-2</v>
      </c>
    </row>
    <row r="33" spans="1:16" ht="26.25" customHeight="1" thickBot="1" x14ac:dyDescent="0.3">
      <c r="A33" s="12" t="s">
        <v>18</v>
      </c>
      <c r="B33" s="17">
        <v>168943.40000000002</v>
      </c>
      <c r="C33" s="145">
        <v>180263.20000000004</v>
      </c>
      <c r="D33" s="243">
        <f>SUM(D7:D32)</f>
        <v>0.99999999999999989</v>
      </c>
      <c r="E33" s="244">
        <f>SUM(E7:E32)</f>
        <v>0.99999999999999978</v>
      </c>
      <c r="F33" s="57">
        <f t="shared" si="4"/>
        <v>6.7003505315981662E-2</v>
      </c>
      <c r="G33" s="1"/>
      <c r="H33" s="17">
        <v>42837.477000000006</v>
      </c>
      <c r="I33" s="145">
        <v>47362.974000000002</v>
      </c>
      <c r="J33" s="243">
        <f>SUM(J7:J32)</f>
        <v>1</v>
      </c>
      <c r="K33" s="244">
        <f>SUM(K7:K32)</f>
        <v>0.99999999999999956</v>
      </c>
      <c r="L33" s="57">
        <f t="shared" si="0"/>
        <v>0.10564340658998184</v>
      </c>
      <c r="N33" s="29">
        <f t="shared" si="1"/>
        <v>2.5356111573461879</v>
      </c>
      <c r="O33" s="146">
        <f t="shared" si="1"/>
        <v>2.6274344403072836</v>
      </c>
      <c r="P33" s="57">
        <f t="shared" si="7"/>
        <v>3.6213471728527728E-2</v>
      </c>
    </row>
    <row r="35" spans="1:16" ht="15.75" thickBot="1" x14ac:dyDescent="0.3"/>
    <row r="36" spans="1:16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6" x14ac:dyDescent="0.25">
      <c r="A37" s="360"/>
      <c r="B37" s="354" t="str">
        <f>B5</f>
        <v>jan-jun</v>
      </c>
      <c r="C37" s="348"/>
      <c r="D37" s="354" t="str">
        <f>B5</f>
        <v>jan-jun</v>
      </c>
      <c r="E37" s="348"/>
      <c r="F37" s="131" t="str">
        <f>F5</f>
        <v>2023/2022</v>
      </c>
      <c r="H37" s="343" t="str">
        <f>B5</f>
        <v>jan-jun</v>
      </c>
      <c r="I37" s="348"/>
      <c r="J37" s="354" t="str">
        <f>B5</f>
        <v>jan-jun</v>
      </c>
      <c r="K37" s="344"/>
      <c r="L37" s="131" t="str">
        <f>L5</f>
        <v>2023/2022</v>
      </c>
      <c r="N37" s="343" t="str">
        <f>B5</f>
        <v>jan-jun</v>
      </c>
      <c r="O37" s="344"/>
      <c r="P37" s="131" t="str">
        <f>P5</f>
        <v>2023/2022</v>
      </c>
    </row>
    <row r="38" spans="1:16" ht="19.5" customHeight="1" thickBot="1" x14ac:dyDescent="0.3">
      <c r="A38" s="361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187</v>
      </c>
      <c r="B39" s="39">
        <v>28301.59</v>
      </c>
      <c r="C39" s="147">
        <v>22852.469999999998</v>
      </c>
      <c r="D39" s="247">
        <f t="shared" ref="D39:D61" si="12">B39/$B$62</f>
        <v>0.35243177964064937</v>
      </c>
      <c r="E39" s="246">
        <f t="shared" ref="E39:E61" si="13">C39/$C$62</f>
        <v>0.27936195491646509</v>
      </c>
      <c r="F39" s="52">
        <f>(C39-B39)/B39</f>
        <v>-0.19253759241088583</v>
      </c>
      <c r="H39" s="39">
        <v>5828.8320000000003</v>
      </c>
      <c r="I39" s="147">
        <v>5133.972999999999</v>
      </c>
      <c r="J39" s="247">
        <f t="shared" ref="J39:J61" si="14">H39/$H$62</f>
        <v>0.31494554510761841</v>
      </c>
      <c r="K39" s="246">
        <f t="shared" ref="K39:K61" si="15">I39/$I$62</f>
        <v>0.26146464054101359</v>
      </c>
      <c r="L39" s="52">
        <f t="shared" ref="L39:L62" si="16">(I39-H39)/H39</f>
        <v>-0.11921067548352762</v>
      </c>
      <c r="N39" s="27">
        <f t="shared" ref="N39:O62" si="17">(H39/B39)*10</f>
        <v>2.0595422377329333</v>
      </c>
      <c r="O39" s="151">
        <f t="shared" si="17"/>
        <v>2.2465724711595723</v>
      </c>
      <c r="P39" s="61">
        <f t="shared" si="7"/>
        <v>9.0811555111642087E-2</v>
      </c>
    </row>
    <row r="40" spans="1:16" ht="20.100000000000001" customHeight="1" x14ac:dyDescent="0.25">
      <c r="A40" s="38" t="s">
        <v>190</v>
      </c>
      <c r="B40" s="19">
        <v>13656.880000000001</v>
      </c>
      <c r="C40" s="140">
        <v>15264.27</v>
      </c>
      <c r="D40" s="247">
        <f t="shared" si="12"/>
        <v>0.17006530455493107</v>
      </c>
      <c r="E40" s="215">
        <f t="shared" si="13"/>
        <v>0.18659936136324654</v>
      </c>
      <c r="F40" s="52">
        <f t="shared" ref="F40:F62" si="18">(C40-B40)/B40</f>
        <v>0.11769818582282332</v>
      </c>
      <c r="H40" s="19">
        <v>2985.0259999999998</v>
      </c>
      <c r="I40" s="140">
        <v>3154.4840000000004</v>
      </c>
      <c r="J40" s="247">
        <f t="shared" si="14"/>
        <v>0.16128799744621455</v>
      </c>
      <c r="K40" s="215">
        <f t="shared" si="15"/>
        <v>0.16065258332141188</v>
      </c>
      <c r="L40" s="52">
        <f t="shared" si="16"/>
        <v>5.6769354772789431E-2</v>
      </c>
      <c r="N40" s="27">
        <f t="shared" si="17"/>
        <v>2.185730562178184</v>
      </c>
      <c r="O40" s="152">
        <f t="shared" si="17"/>
        <v>2.0665803212338356</v>
      </c>
      <c r="P40" s="52">
        <f t="shared" si="7"/>
        <v>-5.4512776188483859E-2</v>
      </c>
    </row>
    <row r="41" spans="1:16" ht="20.100000000000001" customHeight="1" x14ac:dyDescent="0.25">
      <c r="A41" s="38" t="s">
        <v>185</v>
      </c>
      <c r="B41" s="19">
        <v>13532.27</v>
      </c>
      <c r="C41" s="140">
        <v>10225.18</v>
      </c>
      <c r="D41" s="247">
        <f t="shared" si="12"/>
        <v>0.16851357109893014</v>
      </c>
      <c r="E41" s="215">
        <f t="shared" si="13"/>
        <v>0.12499857889202964</v>
      </c>
      <c r="F41" s="52">
        <f t="shared" si="18"/>
        <v>-0.24438545787218258</v>
      </c>
      <c r="H41" s="19">
        <v>3262.1410000000001</v>
      </c>
      <c r="I41" s="140">
        <v>2598.6689999999999</v>
      </c>
      <c r="J41" s="247">
        <f t="shared" si="14"/>
        <v>0.17626117470239516</v>
      </c>
      <c r="K41" s="215">
        <f t="shared" si="15"/>
        <v>0.13234585689680786</v>
      </c>
      <c r="L41" s="52">
        <f t="shared" si="16"/>
        <v>-0.2033854453256313</v>
      </c>
      <c r="N41" s="27">
        <f t="shared" si="17"/>
        <v>2.4106384220829176</v>
      </c>
      <c r="O41" s="152">
        <f t="shared" si="17"/>
        <v>2.5414408352713593</v>
      </c>
      <c r="P41" s="52">
        <f t="shared" si="7"/>
        <v>5.4260486346775161E-2</v>
      </c>
    </row>
    <row r="42" spans="1:16" ht="20.100000000000001" customHeight="1" x14ac:dyDescent="0.25">
      <c r="A42" s="38" t="s">
        <v>192</v>
      </c>
      <c r="B42" s="19">
        <v>6074.24</v>
      </c>
      <c r="C42" s="140">
        <v>10595.69</v>
      </c>
      <c r="D42" s="247">
        <f t="shared" si="12"/>
        <v>7.5640810751778184E-2</v>
      </c>
      <c r="E42" s="215">
        <f t="shared" si="13"/>
        <v>0.12952790976593953</v>
      </c>
      <c r="F42" s="52">
        <f t="shared" si="18"/>
        <v>0.74436472710989376</v>
      </c>
      <c r="H42" s="19">
        <v>1439.857</v>
      </c>
      <c r="I42" s="140">
        <v>2515.357</v>
      </c>
      <c r="J42" s="247">
        <f t="shared" si="14"/>
        <v>7.7798870810141738E-2</v>
      </c>
      <c r="K42" s="215">
        <f t="shared" si="15"/>
        <v>0.1281029163646405</v>
      </c>
      <c r="L42" s="52">
        <f t="shared" si="16"/>
        <v>0.74694917620291457</v>
      </c>
      <c r="N42" s="27">
        <f t="shared" si="17"/>
        <v>2.3704315272363292</v>
      </c>
      <c r="O42" s="152">
        <f t="shared" si="17"/>
        <v>2.3739435562950595</v>
      </c>
      <c r="P42" s="52">
        <f t="shared" si="7"/>
        <v>1.4815990330777123E-3</v>
      </c>
    </row>
    <row r="43" spans="1:16" ht="20.100000000000001" customHeight="1" x14ac:dyDescent="0.25">
      <c r="A43" s="38" t="s">
        <v>191</v>
      </c>
      <c r="B43" s="19">
        <v>3562.11</v>
      </c>
      <c r="C43" s="140">
        <v>3290.7099999999996</v>
      </c>
      <c r="D43" s="247">
        <f t="shared" si="12"/>
        <v>4.4357958919472494E-2</v>
      </c>
      <c r="E43" s="215">
        <f t="shared" si="13"/>
        <v>4.0227563088942278E-2</v>
      </c>
      <c r="F43" s="52">
        <f t="shared" si="18"/>
        <v>-7.6190797027604576E-2</v>
      </c>
      <c r="H43" s="19">
        <v>1244.6859999999999</v>
      </c>
      <c r="I43" s="140">
        <v>1175.395</v>
      </c>
      <c r="J43" s="247">
        <f t="shared" si="14"/>
        <v>6.7253321207031036E-2</v>
      </c>
      <c r="K43" s="215">
        <f t="shared" si="15"/>
        <v>5.9860897431424885E-2</v>
      </c>
      <c r="L43" s="52">
        <f t="shared" si="16"/>
        <v>-5.566946201692631E-2</v>
      </c>
      <c r="N43" s="27">
        <f t="shared" si="17"/>
        <v>3.4942379657001044</v>
      </c>
      <c r="O43" s="152">
        <f t="shared" si="17"/>
        <v>3.5718583527567005</v>
      </c>
      <c r="P43" s="52">
        <f t="shared" si="7"/>
        <v>2.2213823963487311E-2</v>
      </c>
    </row>
    <row r="44" spans="1:16" ht="20.100000000000001" customHeight="1" x14ac:dyDescent="0.25">
      <c r="A44" s="38" t="s">
        <v>198</v>
      </c>
      <c r="B44" s="19">
        <v>2680.9700000000003</v>
      </c>
      <c r="C44" s="140">
        <v>4469.8900000000003</v>
      </c>
      <c r="D44" s="247">
        <f t="shared" si="12"/>
        <v>3.3385369099870069E-2</v>
      </c>
      <c r="E44" s="215">
        <f t="shared" si="13"/>
        <v>5.4642548865026772E-2</v>
      </c>
      <c r="F44" s="52">
        <f t="shared" si="18"/>
        <v>0.66726595224862639</v>
      </c>
      <c r="H44" s="19">
        <v>555.85899999999992</v>
      </c>
      <c r="I44" s="140">
        <v>967.78699999999992</v>
      </c>
      <c r="J44" s="247">
        <f t="shared" si="14"/>
        <v>3.0034373225712396E-2</v>
      </c>
      <c r="K44" s="215">
        <f t="shared" si="15"/>
        <v>4.9287769934759286E-2</v>
      </c>
      <c r="L44" s="52">
        <f t="shared" si="16"/>
        <v>0.7410656299529198</v>
      </c>
      <c r="N44" s="27">
        <f t="shared" si="17"/>
        <v>2.0733503172359251</v>
      </c>
      <c r="O44" s="152">
        <f t="shared" si="17"/>
        <v>2.1651248688446465</v>
      </c>
      <c r="P44" s="52">
        <f t="shared" si="7"/>
        <v>4.4263890595714714E-2</v>
      </c>
    </row>
    <row r="45" spans="1:16" ht="20.100000000000001" customHeight="1" x14ac:dyDescent="0.25">
      <c r="A45" s="38" t="s">
        <v>188</v>
      </c>
      <c r="B45" s="19">
        <v>3344.4500000000003</v>
      </c>
      <c r="C45" s="140">
        <v>3410.41</v>
      </c>
      <c r="D45" s="247">
        <f t="shared" si="12"/>
        <v>4.1647499854925808E-2</v>
      </c>
      <c r="E45" s="215">
        <f t="shared" si="13"/>
        <v>4.1690845876470317E-2</v>
      </c>
      <c r="F45" s="52">
        <f t="shared" si="18"/>
        <v>1.9722226375039117E-2</v>
      </c>
      <c r="H45" s="19">
        <v>799.55</v>
      </c>
      <c r="I45" s="140">
        <v>850.48100000000011</v>
      </c>
      <c r="J45" s="247">
        <f t="shared" si="14"/>
        <v>4.3201572903593083E-2</v>
      </c>
      <c r="K45" s="215">
        <f t="shared" si="15"/>
        <v>4.3313571955279441E-2</v>
      </c>
      <c r="L45" s="52">
        <f t="shared" si="16"/>
        <v>6.3699581014320758E-2</v>
      </c>
      <c r="N45" s="27">
        <f t="shared" si="17"/>
        <v>2.3906770918985183</v>
      </c>
      <c r="O45" s="152">
        <f t="shared" si="17"/>
        <v>2.4937793403139215</v>
      </c>
      <c r="P45" s="52">
        <f t="shared" si="7"/>
        <v>4.3126798163078621E-2</v>
      </c>
    </row>
    <row r="46" spans="1:16" ht="20.100000000000001" customHeight="1" x14ac:dyDescent="0.25">
      <c r="A46" s="38" t="s">
        <v>197</v>
      </c>
      <c r="B46" s="19">
        <v>1388.68</v>
      </c>
      <c r="C46" s="140">
        <v>2253.59</v>
      </c>
      <c r="D46" s="247">
        <f t="shared" si="12"/>
        <v>1.7292843396833072E-2</v>
      </c>
      <c r="E46" s="215">
        <f t="shared" si="13"/>
        <v>2.7549201814079469E-2</v>
      </c>
      <c r="F46" s="52">
        <f t="shared" si="18"/>
        <v>0.62282887346256877</v>
      </c>
      <c r="H46" s="19">
        <v>341.65300000000002</v>
      </c>
      <c r="I46" s="140">
        <v>585.44000000000005</v>
      </c>
      <c r="J46" s="247">
        <f t="shared" si="14"/>
        <v>1.8460317662724397E-2</v>
      </c>
      <c r="K46" s="215">
        <f t="shared" si="15"/>
        <v>2.9815478024199007E-2</v>
      </c>
      <c r="L46" s="52">
        <f t="shared" si="16"/>
        <v>0.7135514688880239</v>
      </c>
      <c r="N46" s="27">
        <f t="shared" si="17"/>
        <v>2.4602716248523779</v>
      </c>
      <c r="O46" s="152">
        <f t="shared" si="17"/>
        <v>2.5978106044134024</v>
      </c>
      <c r="P46" s="52">
        <f t="shared" si="7"/>
        <v>5.5903981565156295E-2</v>
      </c>
    </row>
    <row r="47" spans="1:16" ht="20.100000000000001" customHeight="1" x14ac:dyDescent="0.25">
      <c r="A47" s="38" t="s">
        <v>195</v>
      </c>
      <c r="B47" s="19">
        <v>769.85</v>
      </c>
      <c r="C47" s="140">
        <v>1902.87</v>
      </c>
      <c r="D47" s="247">
        <f t="shared" si="12"/>
        <v>9.5867265957974065E-3</v>
      </c>
      <c r="E47" s="215">
        <f t="shared" si="13"/>
        <v>2.3261795471207002E-2</v>
      </c>
      <c r="F47" s="52">
        <f t="shared" si="18"/>
        <v>1.4717412482951224</v>
      </c>
      <c r="H47" s="19">
        <v>224.78200000000001</v>
      </c>
      <c r="I47" s="140">
        <v>510.48900000000003</v>
      </c>
      <c r="J47" s="247">
        <f t="shared" si="14"/>
        <v>1.2145501795279172E-2</v>
      </c>
      <c r="K47" s="215">
        <f t="shared" si="15"/>
        <v>2.5998349209304671E-2</v>
      </c>
      <c r="L47" s="52">
        <f t="shared" si="16"/>
        <v>1.2710403857960155</v>
      </c>
      <c r="N47" s="27">
        <f t="shared" si="17"/>
        <v>2.9198155484834709</v>
      </c>
      <c r="O47" s="152">
        <f t="shared" si="17"/>
        <v>2.6827318734332879</v>
      </c>
      <c r="P47" s="52">
        <f t="shared" si="7"/>
        <v>-8.1198168553257552E-2</v>
      </c>
    </row>
    <row r="48" spans="1:16" ht="20.100000000000001" customHeight="1" x14ac:dyDescent="0.25">
      <c r="A48" s="38" t="s">
        <v>194</v>
      </c>
      <c r="B48" s="19">
        <v>1303.3700000000001</v>
      </c>
      <c r="C48" s="140">
        <v>1394.79</v>
      </c>
      <c r="D48" s="247">
        <f t="shared" si="12"/>
        <v>1.6230501842130891E-2</v>
      </c>
      <c r="E48" s="215">
        <f t="shared" si="13"/>
        <v>1.7050728481338619E-2</v>
      </c>
      <c r="F48" s="52">
        <f t="shared" si="18"/>
        <v>7.0141249223167515E-2</v>
      </c>
      <c r="H48" s="19">
        <v>369.30500000000001</v>
      </c>
      <c r="I48" s="140">
        <v>411.49899999999997</v>
      </c>
      <c r="J48" s="247">
        <f t="shared" si="14"/>
        <v>1.9954420462962225E-2</v>
      </c>
      <c r="K48" s="215">
        <f t="shared" si="15"/>
        <v>2.0956954412885802E-2</v>
      </c>
      <c r="L48" s="52">
        <f t="shared" si="16"/>
        <v>0.11425244716426791</v>
      </c>
      <c r="N48" s="27">
        <f t="shared" si="17"/>
        <v>2.8334624857101205</v>
      </c>
      <c r="O48" s="152">
        <f t="shared" si="17"/>
        <v>2.9502577448934963</v>
      </c>
      <c r="P48" s="52">
        <f t="shared" si="7"/>
        <v>4.1219977244238933E-2</v>
      </c>
    </row>
    <row r="49" spans="1:16" ht="20.100000000000001" customHeight="1" x14ac:dyDescent="0.25">
      <c r="A49" s="38" t="s">
        <v>189</v>
      </c>
      <c r="B49" s="19">
        <v>1167.05</v>
      </c>
      <c r="C49" s="140">
        <v>1202.17</v>
      </c>
      <c r="D49" s="247">
        <f t="shared" si="12"/>
        <v>1.4532947033351123E-2</v>
      </c>
      <c r="E49" s="215">
        <f t="shared" si="13"/>
        <v>1.4696028978133518E-2</v>
      </c>
      <c r="F49" s="52">
        <f t="shared" si="18"/>
        <v>3.009296945289415E-2</v>
      </c>
      <c r="H49" s="19">
        <v>378.56400000000002</v>
      </c>
      <c r="I49" s="140">
        <v>409.14399999999995</v>
      </c>
      <c r="J49" s="247">
        <f t="shared" si="14"/>
        <v>2.0454706078013651E-2</v>
      </c>
      <c r="K49" s="215">
        <f t="shared" si="15"/>
        <v>2.0837018209778756E-2</v>
      </c>
      <c r="L49" s="52">
        <f t="shared" si="16"/>
        <v>8.0778943586817351E-2</v>
      </c>
      <c r="N49" s="27">
        <f t="shared" si="17"/>
        <v>3.2437684760721481</v>
      </c>
      <c r="O49" s="152">
        <f t="shared" si="17"/>
        <v>3.4033788898408708</v>
      </c>
      <c r="P49" s="52">
        <f t="shared" si="7"/>
        <v>4.9205242281037752E-2</v>
      </c>
    </row>
    <row r="50" spans="1:16" ht="20.100000000000001" customHeight="1" x14ac:dyDescent="0.25">
      <c r="A50" s="38" t="s">
        <v>193</v>
      </c>
      <c r="B50" s="19">
        <v>914.51</v>
      </c>
      <c r="C50" s="140">
        <v>1343.96</v>
      </c>
      <c r="D50" s="247">
        <f t="shared" si="12"/>
        <v>1.1388137090501637E-2</v>
      </c>
      <c r="E50" s="215">
        <f t="shared" si="13"/>
        <v>1.6429352841488578E-2</v>
      </c>
      <c r="F50" s="52">
        <f t="shared" si="18"/>
        <v>0.46959573979508157</v>
      </c>
      <c r="H50" s="19">
        <v>252.55699999999999</v>
      </c>
      <c r="I50" s="140">
        <v>353.29700000000003</v>
      </c>
      <c r="J50" s="247">
        <f t="shared" si="14"/>
        <v>1.3646250575714789E-2</v>
      </c>
      <c r="K50" s="215">
        <f t="shared" si="15"/>
        <v>1.7992824097286548E-2</v>
      </c>
      <c r="L50" s="52">
        <f t="shared" si="16"/>
        <v>0.39888025277462136</v>
      </c>
      <c r="N50" s="27">
        <f t="shared" si="17"/>
        <v>2.7616647166242032</v>
      </c>
      <c r="O50" s="152">
        <f t="shared" si="17"/>
        <v>2.6287761540522041</v>
      </c>
      <c r="P50" s="52">
        <f t="shared" si="7"/>
        <v>-4.811900654415395E-2</v>
      </c>
    </row>
    <row r="51" spans="1:16" ht="20.100000000000001" customHeight="1" x14ac:dyDescent="0.25">
      <c r="A51" s="38" t="s">
        <v>199</v>
      </c>
      <c r="B51" s="19">
        <v>523.11</v>
      </c>
      <c r="C51" s="140">
        <v>1289.3900000000001</v>
      </c>
      <c r="D51" s="247">
        <f t="shared" si="12"/>
        <v>6.5141424297299223E-3</v>
      </c>
      <c r="E51" s="215">
        <f t="shared" si="13"/>
        <v>1.5762257254893716E-2</v>
      </c>
      <c r="F51" s="52">
        <f t="shared" si="18"/>
        <v>1.464854428322915</v>
      </c>
      <c r="H51" s="19">
        <v>136.19</v>
      </c>
      <c r="I51" s="140">
        <v>304.82800000000003</v>
      </c>
      <c r="J51" s="247">
        <f t="shared" si="14"/>
        <v>7.3586670173726998E-3</v>
      </c>
      <c r="K51" s="215">
        <f t="shared" si="15"/>
        <v>1.5524379159539038E-2</v>
      </c>
      <c r="L51" s="52">
        <f t="shared" si="16"/>
        <v>1.2382553785153099</v>
      </c>
      <c r="N51" s="27">
        <f t="shared" si="17"/>
        <v>2.6034677218940567</v>
      </c>
      <c r="O51" s="152">
        <f t="shared" si="17"/>
        <v>2.3641256718293144</v>
      </c>
      <c r="P51" s="52">
        <f t="shared" si="7"/>
        <v>-9.1932021300658889E-2</v>
      </c>
    </row>
    <row r="52" spans="1:16" ht="20.100000000000001" customHeight="1" x14ac:dyDescent="0.25">
      <c r="A52" s="38" t="s">
        <v>200</v>
      </c>
      <c r="B52" s="19">
        <v>2105.04</v>
      </c>
      <c r="C52" s="140">
        <v>1020.9599999999999</v>
      </c>
      <c r="D52" s="247">
        <f t="shared" si="12"/>
        <v>2.6213473992618523E-2</v>
      </c>
      <c r="E52" s="215">
        <f t="shared" si="13"/>
        <v>1.2480811986254186E-2</v>
      </c>
      <c r="F52" s="52">
        <f t="shared" si="18"/>
        <v>-0.51499258921445668</v>
      </c>
      <c r="H52" s="19">
        <v>377.34</v>
      </c>
      <c r="I52" s="140">
        <v>287.28099999999995</v>
      </c>
      <c r="J52" s="247">
        <f t="shared" si="14"/>
        <v>2.0388570470191752E-2</v>
      </c>
      <c r="K52" s="215">
        <f t="shared" si="15"/>
        <v>1.4630739857662462E-2</v>
      </c>
      <c r="L52" s="52">
        <f t="shared" si="16"/>
        <v>-0.23866804473419206</v>
      </c>
      <c r="N52" s="27">
        <f t="shared" si="17"/>
        <v>1.7925550108311481</v>
      </c>
      <c r="O52" s="152">
        <f t="shared" si="17"/>
        <v>2.8138320796113456</v>
      </c>
      <c r="P52" s="52">
        <f t="shared" si="7"/>
        <v>0.56973262332778585</v>
      </c>
    </row>
    <row r="53" spans="1:16" ht="20.100000000000001" customHeight="1" x14ac:dyDescent="0.25">
      <c r="A53" s="38" t="s">
        <v>203</v>
      </c>
      <c r="B53" s="19">
        <v>347.09000000000003</v>
      </c>
      <c r="C53" s="140">
        <v>642.27</v>
      </c>
      <c r="D53" s="247">
        <f t="shared" si="12"/>
        <v>4.3222146315974822E-3</v>
      </c>
      <c r="E53" s="215">
        <f t="shared" si="13"/>
        <v>7.8514840095708707E-3</v>
      </c>
      <c r="F53" s="52">
        <f t="shared" si="18"/>
        <v>0.8504422484081936</v>
      </c>
      <c r="H53" s="19">
        <v>87.503999999999991</v>
      </c>
      <c r="I53" s="140">
        <v>154.38200000000001</v>
      </c>
      <c r="J53" s="247">
        <f t="shared" si="14"/>
        <v>4.7280475709536732E-3</v>
      </c>
      <c r="K53" s="215">
        <f t="shared" si="15"/>
        <v>7.8624165214742602E-3</v>
      </c>
      <c r="L53" s="52">
        <f t="shared" si="16"/>
        <v>0.76428506125434292</v>
      </c>
      <c r="N53" s="27">
        <f t="shared" si="17"/>
        <v>2.5210752254458493</v>
      </c>
      <c r="O53" s="152">
        <f t="shared" si="17"/>
        <v>2.4036931508555592</v>
      </c>
      <c r="P53" s="52">
        <f t="shared" si="7"/>
        <v>-4.656032212189589E-2</v>
      </c>
    </row>
    <row r="54" spans="1:16" ht="20.100000000000001" customHeight="1" x14ac:dyDescent="0.25">
      <c r="A54" s="38" t="s">
        <v>202</v>
      </c>
      <c r="B54" s="19">
        <v>178.39</v>
      </c>
      <c r="C54" s="140">
        <v>141.35</v>
      </c>
      <c r="D54" s="247">
        <f t="shared" si="12"/>
        <v>2.2214407448519829E-3</v>
      </c>
      <c r="E54" s="215">
        <f t="shared" si="13"/>
        <v>1.7279450460909627E-3</v>
      </c>
      <c r="F54" s="52">
        <f t="shared" si="18"/>
        <v>-0.20763495711643026</v>
      </c>
      <c r="H54" s="19">
        <v>49.26</v>
      </c>
      <c r="I54" s="140">
        <v>38.146999999999998</v>
      </c>
      <c r="J54" s="247">
        <f t="shared" si="14"/>
        <v>2.6616340206753741E-3</v>
      </c>
      <c r="K54" s="215">
        <f t="shared" si="15"/>
        <v>1.9427627770379873E-3</v>
      </c>
      <c r="L54" s="52">
        <f t="shared" si="16"/>
        <v>-0.22559886317498984</v>
      </c>
      <c r="N54" s="27">
        <f t="shared" si="17"/>
        <v>2.7613655473961547</v>
      </c>
      <c r="O54" s="152">
        <f t="shared" si="17"/>
        <v>2.6987619384506543</v>
      </c>
      <c r="P54" s="52">
        <f t="shared" si="7"/>
        <v>-2.2671250101071502E-2</v>
      </c>
    </row>
    <row r="55" spans="1:16" ht="20.100000000000001" customHeight="1" x14ac:dyDescent="0.25">
      <c r="A55" s="38" t="s">
        <v>196</v>
      </c>
      <c r="B55" s="19">
        <v>18.380000000000003</v>
      </c>
      <c r="C55" s="140">
        <v>136.99</v>
      </c>
      <c r="D55" s="247">
        <f t="shared" si="12"/>
        <v>2.2888099607814034E-4</v>
      </c>
      <c r="E55" s="215">
        <f t="shared" si="13"/>
        <v>1.674645856837644E-3</v>
      </c>
      <c r="F55" s="52">
        <f t="shared" si="18"/>
        <v>6.453210010881393</v>
      </c>
      <c r="H55" s="19">
        <v>10.096</v>
      </c>
      <c r="I55" s="140">
        <v>38.018999999999991</v>
      </c>
      <c r="J55" s="247">
        <f t="shared" si="14"/>
        <v>5.4551069981198898E-4</v>
      </c>
      <c r="K55" s="215">
        <f t="shared" si="15"/>
        <v>1.9362439515612558E-3</v>
      </c>
      <c r="L55" s="52">
        <f t="shared" si="16"/>
        <v>2.7657488114104587</v>
      </c>
      <c r="N55" s="27">
        <f t="shared" ref="N55:N56" si="19">(H55/B55)*10</f>
        <v>5.4929270946681168</v>
      </c>
      <c r="O55" s="152">
        <f t="shared" ref="O55:O56" si="20">(I55/C55)*10</f>
        <v>2.7753120665742017</v>
      </c>
      <c r="P55" s="52">
        <f t="shared" ref="P55:P56" si="21">(O55-N55)/N55</f>
        <v>-0.49474806078017203</v>
      </c>
    </row>
    <row r="56" spans="1:16" ht="20.100000000000001" customHeight="1" x14ac:dyDescent="0.25">
      <c r="A56" s="38" t="s">
        <v>204</v>
      </c>
      <c r="B56" s="19">
        <v>125.05000000000001</v>
      </c>
      <c r="C56" s="140">
        <v>82.97999999999999</v>
      </c>
      <c r="D56" s="247">
        <f t="shared" si="12"/>
        <v>1.5572126528602529E-3</v>
      </c>
      <c r="E56" s="215">
        <f t="shared" si="13"/>
        <v>1.0143960376698129E-3</v>
      </c>
      <c r="F56" s="52">
        <f t="shared" si="18"/>
        <v>-0.33642542982806889</v>
      </c>
      <c r="H56" s="19">
        <v>56.420999999999999</v>
      </c>
      <c r="I56" s="140">
        <v>37.611000000000004</v>
      </c>
      <c r="J56" s="247">
        <f t="shared" si="14"/>
        <v>3.0485597458490719E-3</v>
      </c>
      <c r="K56" s="215">
        <f t="shared" si="15"/>
        <v>1.9154651953541761E-3</v>
      </c>
      <c r="L56" s="52">
        <f t="shared" ref="L56:L57" si="22">(I56-H56)/H56</f>
        <v>-0.33338650502472478</v>
      </c>
      <c r="N56" s="27">
        <f t="shared" si="19"/>
        <v>4.5118752499000401</v>
      </c>
      <c r="O56" s="152">
        <f t="shared" si="20"/>
        <v>4.5325379609544481</v>
      </c>
      <c r="P56" s="52">
        <f t="shared" si="21"/>
        <v>4.5796281833957531E-3</v>
      </c>
    </row>
    <row r="57" spans="1:16" ht="20.100000000000001" customHeight="1" x14ac:dyDescent="0.25">
      <c r="A57" s="38" t="s">
        <v>205</v>
      </c>
      <c r="B57" s="19">
        <v>65.09</v>
      </c>
      <c r="C57" s="140">
        <v>59.83</v>
      </c>
      <c r="D57" s="247">
        <f t="shared" si="12"/>
        <v>8.1054755357596047E-4</v>
      </c>
      <c r="E57" s="215">
        <f t="shared" si="13"/>
        <v>7.3139690207019669E-4</v>
      </c>
      <c r="F57" s="52">
        <f t="shared" si="18"/>
        <v>-8.0811184513750273E-2</v>
      </c>
      <c r="H57" s="19">
        <v>25.058</v>
      </c>
      <c r="I57" s="140">
        <v>33.155999999999999</v>
      </c>
      <c r="J57" s="247">
        <f t="shared" si="14"/>
        <v>1.3539428601316184E-3</v>
      </c>
      <c r="K57" s="215">
        <f t="shared" si="15"/>
        <v>1.6885795117695104E-3</v>
      </c>
      <c r="L57" s="52">
        <f t="shared" si="22"/>
        <v>0.3231702450315268</v>
      </c>
      <c r="N57" s="27">
        <f t="shared" ref="N57:N58" si="23">(H57/B57)*10</f>
        <v>3.849746504839453</v>
      </c>
      <c r="O57" s="152">
        <f t="shared" ref="O57:O58" si="24">(I57/C57)*10</f>
        <v>5.5417014875480533</v>
      </c>
      <c r="P57" s="52">
        <f t="shared" ref="P57:P58" si="25">(O57-N57)/N57</f>
        <v>0.43949776448440736</v>
      </c>
    </row>
    <row r="58" spans="1:16" ht="20.100000000000001" customHeight="1" x14ac:dyDescent="0.25">
      <c r="A58" s="38" t="s">
        <v>215</v>
      </c>
      <c r="B58" s="19">
        <v>99.79</v>
      </c>
      <c r="C58" s="140">
        <v>70.63</v>
      </c>
      <c r="D58" s="247">
        <f t="shared" si="12"/>
        <v>1.2426569422544953E-3</v>
      </c>
      <c r="E58" s="215">
        <f t="shared" si="13"/>
        <v>8.6342241673438049E-4</v>
      </c>
      <c r="F58" s="52">
        <f t="shared" si="18"/>
        <v>-0.29221364866219068</v>
      </c>
      <c r="H58" s="19">
        <v>30.89</v>
      </c>
      <c r="I58" s="140">
        <v>23.568999999999996</v>
      </c>
      <c r="J58" s="247">
        <f t="shared" si="14"/>
        <v>1.6690595797535996E-3</v>
      </c>
      <c r="K58" s="215">
        <f t="shared" si="15"/>
        <v>1.2003296692271559E-3</v>
      </c>
      <c r="L58" s="52">
        <f t="shared" si="16"/>
        <v>-0.23700226610553593</v>
      </c>
      <c r="N58" s="27">
        <f t="shared" si="23"/>
        <v>3.0955005511574307</v>
      </c>
      <c r="O58" s="152">
        <f t="shared" si="24"/>
        <v>3.3369672943508419</v>
      </c>
      <c r="P58" s="52">
        <f t="shared" si="25"/>
        <v>7.8005718042313058E-2</v>
      </c>
    </row>
    <row r="59" spans="1:16" ht="20.100000000000001" customHeight="1" x14ac:dyDescent="0.25">
      <c r="A59" s="38" t="s">
        <v>201</v>
      </c>
      <c r="B59" s="19">
        <v>58.349999999999994</v>
      </c>
      <c r="C59" s="140">
        <v>56.5</v>
      </c>
      <c r="D59" s="247">
        <f t="shared" ref="D59" si="26">B59/$B$62</f>
        <v>7.2661621986721896E-4</v>
      </c>
      <c r="E59" s="215">
        <f t="shared" ref="E59" si="27">C59/$C$62</f>
        <v>6.9068903504873993E-4</v>
      </c>
      <c r="F59" s="52">
        <f t="shared" si="18"/>
        <v>-3.1705227077977627E-2</v>
      </c>
      <c r="H59" s="19">
        <v>20.463999999999999</v>
      </c>
      <c r="I59" s="140">
        <v>21.193999999999999</v>
      </c>
      <c r="J59" s="247">
        <f t="shared" ref="J59:J60" si="28">H59/$H$62</f>
        <v>1.1057182013621773E-3</v>
      </c>
      <c r="K59" s="215">
        <f t="shared" ref="K59:K60" si="29">I59/$I$62</f>
        <v>1.0793748996393714E-3</v>
      </c>
      <c r="L59" s="52">
        <f t="shared" si="16"/>
        <v>3.5672400312744358E-2</v>
      </c>
      <c r="N59" s="27">
        <f t="shared" ref="N59:N60" si="30">(H59/B59)*10</f>
        <v>3.5071122536418171</v>
      </c>
      <c r="O59" s="152">
        <f t="shared" ref="O59:O60" si="31">(I59/C59)*10</f>
        <v>3.7511504424778757</v>
      </c>
      <c r="P59" s="52">
        <f t="shared" ref="P59:P60" si="32">(O59-N59)/N59</f>
        <v>6.9583797491125948E-2</v>
      </c>
    </row>
    <row r="60" spans="1:16" ht="20.100000000000001" customHeight="1" x14ac:dyDescent="0.25">
      <c r="A60" s="38" t="s">
        <v>207</v>
      </c>
      <c r="B60" s="19">
        <v>43.17</v>
      </c>
      <c r="C60" s="140">
        <v>61.14</v>
      </c>
      <c r="D60" s="247">
        <f t="shared" si="12"/>
        <v>5.3758392822052866E-4</v>
      </c>
      <c r="E60" s="215">
        <f t="shared" si="13"/>
        <v>7.4741110801557448E-4</v>
      </c>
      <c r="F60" s="52">
        <f t="shared" si="18"/>
        <v>0.41626129256428068</v>
      </c>
      <c r="H60" s="19">
        <v>10.436999999999999</v>
      </c>
      <c r="I60" s="140">
        <v>17.398</v>
      </c>
      <c r="J60" s="247">
        <f t="shared" si="28"/>
        <v>5.6393573434406982E-4</v>
      </c>
      <c r="K60" s="215">
        <f t="shared" si="29"/>
        <v>8.8605098159506401E-4</v>
      </c>
      <c r="L60" s="52">
        <f t="shared" si="16"/>
        <v>0.66695410558589641</v>
      </c>
      <c r="N60" s="27">
        <f t="shared" si="30"/>
        <v>2.4176511466296038</v>
      </c>
      <c r="O60" s="152">
        <f t="shared" si="31"/>
        <v>2.8456002616944716</v>
      </c>
      <c r="P60" s="52">
        <f t="shared" si="32"/>
        <v>0.17701028358101314</v>
      </c>
    </row>
    <row r="61" spans="1:16" ht="20.100000000000001" customHeight="1" thickBot="1" x14ac:dyDescent="0.3">
      <c r="A61" s="8" t="s">
        <v>17</v>
      </c>
      <c r="B61" s="19">
        <f>B62-SUM(B39:B60)</f>
        <v>44.310000000026776</v>
      </c>
      <c r="C61" s="140">
        <f>C62-SUM(C39:C60)</f>
        <v>34.329999999987194</v>
      </c>
      <c r="D61" s="247">
        <f t="shared" si="12"/>
        <v>5.5178002917456617E-4</v>
      </c>
      <c r="E61" s="215">
        <f t="shared" si="13"/>
        <v>4.1966999244627253E-4</v>
      </c>
      <c r="F61" s="52">
        <f t="shared" si="18"/>
        <v>-0.22523132475814828</v>
      </c>
      <c r="H61" s="19">
        <f>H62-SUM(H39:H60)</f>
        <v>20.95600000000195</v>
      </c>
      <c r="I61" s="140">
        <f>I62-SUM(I39:I60)</f>
        <v>13.838999999996304</v>
      </c>
      <c r="J61" s="247">
        <f t="shared" si="14"/>
        <v>1.1323021221534375E-3</v>
      </c>
      <c r="K61" s="215">
        <f t="shared" si="15"/>
        <v>7.0479707634732815E-4</v>
      </c>
      <c r="L61" s="52">
        <f t="shared" si="16"/>
        <v>-0.33961633899622945</v>
      </c>
      <c r="N61" s="27">
        <f t="shared" si="17"/>
        <v>4.7294064545225201</v>
      </c>
      <c r="O61" s="152">
        <f t="shared" si="17"/>
        <v>4.0311680745707736</v>
      </c>
      <c r="P61" s="52">
        <f t="shared" si="7"/>
        <v>-0.14763763416528775</v>
      </c>
    </row>
    <row r="62" spans="1:16" ht="26.25" customHeight="1" thickBot="1" x14ac:dyDescent="0.3">
      <c r="A62" s="12" t="s">
        <v>18</v>
      </c>
      <c r="B62" s="17">
        <v>80303.740000000005</v>
      </c>
      <c r="C62" s="145">
        <v>81802.37000000001</v>
      </c>
      <c r="D62" s="253">
        <f>SUM(D39:D61)</f>
        <v>1.0000000000000007</v>
      </c>
      <c r="E62" s="254">
        <f>SUM(E39:E61)</f>
        <v>0.99999999999999967</v>
      </c>
      <c r="F62" s="57">
        <f t="shared" si="18"/>
        <v>1.866201997565748E-2</v>
      </c>
      <c r="G62" s="1"/>
      <c r="H62" s="17">
        <v>18507.428</v>
      </c>
      <c r="I62" s="145">
        <v>19635.438999999998</v>
      </c>
      <c r="J62" s="253">
        <f>SUM(J39:J61)</f>
        <v>1.0000000000000002</v>
      </c>
      <c r="K62" s="254">
        <f>SUM(K39:K61)</f>
        <v>0.99999999999999967</v>
      </c>
      <c r="L62" s="57">
        <f t="shared" si="16"/>
        <v>6.0949095682014738E-2</v>
      </c>
      <c r="M62" s="1"/>
      <c r="N62" s="29">
        <f t="shared" si="17"/>
        <v>2.304678212994812</v>
      </c>
      <c r="O62" s="146">
        <f t="shared" si="17"/>
        <v>2.4003508700298042</v>
      </c>
      <c r="P62" s="57">
        <f t="shared" si="7"/>
        <v>4.1512371009343824E-2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B5</f>
        <v>jan-jun</v>
      </c>
      <c r="C66" s="348"/>
      <c r="D66" s="354" t="str">
        <f>B5</f>
        <v>jan-jun</v>
      </c>
      <c r="E66" s="348"/>
      <c r="F66" s="131" t="str">
        <f>F37</f>
        <v>2023/2022</v>
      </c>
      <c r="H66" s="343" t="str">
        <f>B5</f>
        <v>jan-jun</v>
      </c>
      <c r="I66" s="348"/>
      <c r="J66" s="354" t="str">
        <f>B5</f>
        <v>jan-jun</v>
      </c>
      <c r="K66" s="344"/>
      <c r="L66" s="131" t="str">
        <f>L37</f>
        <v>2023/2022</v>
      </c>
      <c r="N66" s="343" t="str">
        <f>B5</f>
        <v>jan-jun</v>
      </c>
      <c r="O66" s="344"/>
      <c r="P66" s="131" t="str">
        <f>P37</f>
        <v>2023/2022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s="38" t="s">
        <v>152</v>
      </c>
      <c r="B68" s="39">
        <v>35988.61</v>
      </c>
      <c r="C68" s="147">
        <v>36572.910000000003</v>
      </c>
      <c r="D68" s="247">
        <f>B68/$B$96</f>
        <v>0.40601024417286796</v>
      </c>
      <c r="E68" s="246">
        <f>C68/$C$96</f>
        <v>0.37144628985963263</v>
      </c>
      <c r="F68" s="61">
        <f t="shared" ref="F68:F94" si="33">(C68-B68)/B68</f>
        <v>1.623569234821803E-2</v>
      </c>
      <c r="H68" s="19">
        <v>10150.370999999999</v>
      </c>
      <c r="I68" s="147">
        <v>10932.983999999999</v>
      </c>
      <c r="J68" s="245">
        <f>H68/$H$96</f>
        <v>0.41719484412053592</v>
      </c>
      <c r="K68" s="246">
        <f>I68/$I$96</f>
        <v>0.39430061128766047</v>
      </c>
      <c r="L68" s="61">
        <f t="shared" ref="L68:L96" si="34">(I68-H68)/H68</f>
        <v>7.7101910856263223E-2</v>
      </c>
      <c r="N68" s="41">
        <f t="shared" ref="N68:O96" si="35">(H68/B68)*10</f>
        <v>2.8204398558321642</v>
      </c>
      <c r="O68" s="149">
        <f t="shared" si="35"/>
        <v>2.9893667197934204</v>
      </c>
      <c r="P68" s="61">
        <f t="shared" si="7"/>
        <v>5.9893801178545161E-2</v>
      </c>
    </row>
    <row r="69" spans="1:16" ht="20.100000000000001" customHeight="1" x14ac:dyDescent="0.25">
      <c r="A69" s="38" t="s">
        <v>153</v>
      </c>
      <c r="B69" s="19">
        <v>12963.16</v>
      </c>
      <c r="C69" s="140">
        <v>12938.789999999999</v>
      </c>
      <c r="D69" s="247">
        <f t="shared" ref="D69:D95" si="36">B69/$B$96</f>
        <v>0.14624559706118007</v>
      </c>
      <c r="E69" s="215">
        <f t="shared" ref="E69:E95" si="37">C69/$C$96</f>
        <v>0.1314105314773398</v>
      </c>
      <c r="F69" s="52">
        <f t="shared" si="33"/>
        <v>-1.879942853440118E-3</v>
      </c>
      <c r="H69" s="19">
        <v>2911.0930000000003</v>
      </c>
      <c r="I69" s="140">
        <v>3157.3620000000001</v>
      </c>
      <c r="J69" s="214">
        <f t="shared" ref="J69:J96" si="38">H69/$H$96</f>
        <v>0.11965010839065721</v>
      </c>
      <c r="K69" s="215">
        <f t="shared" ref="K69:K96" si="39">I69/$I$96</f>
        <v>0.11387099502353891</v>
      </c>
      <c r="L69" s="52">
        <f t="shared" si="34"/>
        <v>8.4596747682056106E-2</v>
      </c>
      <c r="N69" s="40">
        <f t="shared" si="35"/>
        <v>2.2456661801597759</v>
      </c>
      <c r="O69" s="143">
        <f t="shared" si="35"/>
        <v>2.4402297278184437</v>
      </c>
      <c r="P69" s="52">
        <f t="shared" si="7"/>
        <v>8.6639567972130599E-2</v>
      </c>
    </row>
    <row r="70" spans="1:16" ht="20.100000000000001" customHeight="1" x14ac:dyDescent="0.25">
      <c r="A70" s="38" t="s">
        <v>186</v>
      </c>
      <c r="B70" s="19">
        <v>9014.83</v>
      </c>
      <c r="C70" s="140">
        <v>10266.08</v>
      </c>
      <c r="D70" s="247">
        <f t="shared" si="36"/>
        <v>0.10170199208796604</v>
      </c>
      <c r="E70" s="215">
        <f t="shared" si="37"/>
        <v>0.10426562522375653</v>
      </c>
      <c r="F70" s="52">
        <f t="shared" si="33"/>
        <v>0.1387990677583493</v>
      </c>
      <c r="H70" s="19">
        <v>2411.0520000000001</v>
      </c>
      <c r="I70" s="140">
        <v>3003.5740000000001</v>
      </c>
      <c r="J70" s="214">
        <f t="shared" si="38"/>
        <v>9.9097704242190415E-2</v>
      </c>
      <c r="K70" s="215">
        <f t="shared" si="39"/>
        <v>0.10832459502801099</v>
      </c>
      <c r="L70" s="52">
        <f t="shared" si="34"/>
        <v>0.24575247651232734</v>
      </c>
      <c r="N70" s="40">
        <f t="shared" si="35"/>
        <v>2.6745396197155138</v>
      </c>
      <c r="O70" s="143">
        <f t="shared" si="35"/>
        <v>2.9257262752676776</v>
      </c>
      <c r="P70" s="52">
        <f t="shared" si="7"/>
        <v>9.3917717165424561E-2</v>
      </c>
    </row>
    <row r="71" spans="1:16" ht="20.100000000000001" customHeight="1" x14ac:dyDescent="0.25">
      <c r="A71" s="38" t="s">
        <v>154</v>
      </c>
      <c r="B71" s="19">
        <v>9133.09</v>
      </c>
      <c r="C71" s="140">
        <v>7660.670000000001</v>
      </c>
      <c r="D71" s="247">
        <f t="shared" si="36"/>
        <v>0.10303615785529863</v>
      </c>
      <c r="E71" s="215">
        <f t="shared" si="37"/>
        <v>7.780423951331715E-2</v>
      </c>
      <c r="F71" s="52">
        <f t="shared" si="33"/>
        <v>-0.16121816384159129</v>
      </c>
      <c r="H71" s="19">
        <v>3119.9520000000002</v>
      </c>
      <c r="I71" s="140">
        <v>2727.1730000000002</v>
      </c>
      <c r="J71" s="214">
        <f t="shared" si="38"/>
        <v>0.12823451362551719</v>
      </c>
      <c r="K71" s="215">
        <f t="shared" si="39"/>
        <v>9.8356128664160047E-2</v>
      </c>
      <c r="L71" s="52">
        <f t="shared" si="34"/>
        <v>-0.12589264193808108</v>
      </c>
      <c r="N71" s="40">
        <f t="shared" si="35"/>
        <v>3.4160968522154063</v>
      </c>
      <c r="O71" s="143">
        <f t="shared" si="35"/>
        <v>3.5599666869869084</v>
      </c>
      <c r="P71" s="52">
        <f t="shared" si="7"/>
        <v>4.2115268095575142E-2</v>
      </c>
    </row>
    <row r="72" spans="1:16" ht="20.100000000000001" customHeight="1" x14ac:dyDescent="0.25">
      <c r="A72" s="38" t="s">
        <v>158</v>
      </c>
      <c r="B72" s="19">
        <v>2983.25</v>
      </c>
      <c r="C72" s="140">
        <v>10579.55</v>
      </c>
      <c r="D72" s="247">
        <f t="shared" si="36"/>
        <v>3.3655927831853144E-2</v>
      </c>
      <c r="E72" s="215">
        <f t="shared" si="37"/>
        <v>0.10744932781899159</v>
      </c>
      <c r="F72" s="52">
        <f t="shared" si="33"/>
        <v>2.5463169362272686</v>
      </c>
      <c r="H72" s="19">
        <v>584.66</v>
      </c>
      <c r="I72" s="140">
        <v>2087.0129999999999</v>
      </c>
      <c r="J72" s="214">
        <f t="shared" si="38"/>
        <v>2.4030366728813413E-2</v>
      </c>
      <c r="K72" s="215">
        <f t="shared" si="39"/>
        <v>7.526860934446572E-2</v>
      </c>
      <c r="L72" s="52">
        <f t="shared" si="34"/>
        <v>2.5696182396606577</v>
      </c>
      <c r="N72" s="40">
        <f t="shared" si="35"/>
        <v>1.9598089332104249</v>
      </c>
      <c r="O72" s="143">
        <f t="shared" si="35"/>
        <v>1.9726859838083852</v>
      </c>
      <c r="P72" s="52">
        <f t="shared" ref="P72:P86" si="40">(O72-N72)/N72</f>
        <v>6.5705642931558591E-3</v>
      </c>
    </row>
    <row r="73" spans="1:16" ht="20.100000000000001" customHeight="1" x14ac:dyDescent="0.25">
      <c r="A73" s="38" t="s">
        <v>156</v>
      </c>
      <c r="B73" s="19">
        <v>4212.4500000000007</v>
      </c>
      <c r="C73" s="140">
        <v>4021.5200000000004</v>
      </c>
      <c r="D73" s="247">
        <f t="shared" si="36"/>
        <v>4.7523309543380472E-2</v>
      </c>
      <c r="E73" s="215">
        <f t="shared" si="37"/>
        <v>4.0843856384310408E-2</v>
      </c>
      <c r="F73" s="52">
        <f t="shared" si="33"/>
        <v>-4.532516706429756E-2</v>
      </c>
      <c r="H73" s="19">
        <v>1211.875</v>
      </c>
      <c r="I73" s="140">
        <v>1252.692</v>
      </c>
      <c r="J73" s="214">
        <f t="shared" si="38"/>
        <v>4.9809805150823998E-2</v>
      </c>
      <c r="K73" s="215">
        <f t="shared" si="39"/>
        <v>4.5178628392318336E-2</v>
      </c>
      <c r="L73" s="52">
        <f t="shared" si="34"/>
        <v>3.3680866425992786E-2</v>
      </c>
      <c r="N73" s="40">
        <f t="shared" si="35"/>
        <v>2.8768887464539632</v>
      </c>
      <c r="O73" s="143">
        <f t="shared" si="35"/>
        <v>3.1149714535797406</v>
      </c>
      <c r="P73" s="52">
        <f t="shared" si="40"/>
        <v>8.275700873703816E-2</v>
      </c>
    </row>
    <row r="74" spans="1:16" ht="20.100000000000001" customHeight="1" x14ac:dyDescent="0.25">
      <c r="A74" s="38" t="s">
        <v>160</v>
      </c>
      <c r="B74" s="19">
        <v>2900.39</v>
      </c>
      <c r="C74" s="140">
        <v>3064.96</v>
      </c>
      <c r="D74" s="247">
        <f t="shared" si="36"/>
        <v>3.2721131827446084E-2</v>
      </c>
      <c r="E74" s="215">
        <f t="shared" si="37"/>
        <v>3.1128723980896778E-2</v>
      </c>
      <c r="F74" s="52">
        <f t="shared" si="33"/>
        <v>5.6740645223573444E-2</v>
      </c>
      <c r="H74" s="19">
        <v>839.13499999999999</v>
      </c>
      <c r="I74" s="140">
        <v>886.51499999999999</v>
      </c>
      <c r="J74" s="214">
        <f t="shared" si="38"/>
        <v>3.4489655158524347E-2</v>
      </c>
      <c r="K74" s="215">
        <f t="shared" si="39"/>
        <v>3.1972369703978383E-2</v>
      </c>
      <c r="L74" s="52">
        <f t="shared" si="34"/>
        <v>5.6462905253624261E-2</v>
      </c>
      <c r="N74" s="40">
        <f t="shared" si="35"/>
        <v>2.8931798827054296</v>
      </c>
      <c r="O74" s="143">
        <f t="shared" si="35"/>
        <v>2.8924194769262894</v>
      </c>
      <c r="P74" s="52">
        <f t="shared" si="40"/>
        <v>-2.6282699658104248E-4</v>
      </c>
    </row>
    <row r="75" spans="1:16" ht="20.100000000000001" customHeight="1" x14ac:dyDescent="0.25">
      <c r="A75" s="38" t="s">
        <v>209</v>
      </c>
      <c r="B75" s="19">
        <v>2372.6099999999997</v>
      </c>
      <c r="C75" s="140">
        <v>2270.2299999999996</v>
      </c>
      <c r="D75" s="247">
        <f t="shared" si="36"/>
        <v>2.6766912237704877E-2</v>
      </c>
      <c r="E75" s="215">
        <f t="shared" si="37"/>
        <v>2.3057189341182685E-2</v>
      </c>
      <c r="F75" s="52">
        <f t="shared" si="33"/>
        <v>-4.3150791744113078E-2</v>
      </c>
      <c r="H75" s="19">
        <v>525.16700000000003</v>
      </c>
      <c r="I75" s="140">
        <v>485.17600000000004</v>
      </c>
      <c r="J75" s="214">
        <f t="shared" si="38"/>
        <v>2.1585118879127622E-2</v>
      </c>
      <c r="K75" s="215">
        <f t="shared" si="39"/>
        <v>1.7497985305942276E-2</v>
      </c>
      <c r="L75" s="52">
        <f t="shared" si="34"/>
        <v>-7.6149110663845943E-2</v>
      </c>
      <c r="N75" s="40">
        <f t="shared" ref="N75" si="41">(H75/B75)*10</f>
        <v>2.213456910322388</v>
      </c>
      <c r="O75" s="143">
        <f t="shared" ref="O75" si="42">(I75/C75)*10</f>
        <v>2.1371226703902253</v>
      </c>
      <c r="P75" s="52">
        <f t="shared" ref="P75" si="43">(O75-N75)/N75</f>
        <v>-3.4486435934749995E-2</v>
      </c>
    </row>
    <row r="76" spans="1:16" ht="20.100000000000001" customHeight="1" x14ac:dyDescent="0.25">
      <c r="A76" s="38" t="s">
        <v>165</v>
      </c>
      <c r="B76" s="19">
        <v>1400.85</v>
      </c>
      <c r="C76" s="140">
        <v>2321.39</v>
      </c>
      <c r="D76" s="247">
        <f t="shared" si="36"/>
        <v>1.5803873796447321E-2</v>
      </c>
      <c r="E76" s="215">
        <f t="shared" si="37"/>
        <v>2.357678682984899E-2</v>
      </c>
      <c r="F76" s="52">
        <f t="shared" si="33"/>
        <v>0.65712959988578368</v>
      </c>
      <c r="H76" s="19">
        <v>279.27800000000002</v>
      </c>
      <c r="I76" s="140">
        <v>474.05200000000008</v>
      </c>
      <c r="J76" s="214">
        <f t="shared" si="38"/>
        <v>1.1478727395904548E-2</v>
      </c>
      <c r="K76" s="215">
        <f t="shared" si="39"/>
        <v>1.709679565817878E-2</v>
      </c>
      <c r="L76" s="52">
        <f t="shared" si="34"/>
        <v>0.69741977527768051</v>
      </c>
      <c r="N76" s="40">
        <f t="shared" si="35"/>
        <v>1.9936324374486922</v>
      </c>
      <c r="O76" s="143">
        <f t="shared" si="35"/>
        <v>2.0421040841909379</v>
      </c>
      <c r="P76" s="52">
        <f t="shared" si="40"/>
        <v>2.4313231381947329E-2</v>
      </c>
    </row>
    <row r="77" spans="1:16" ht="20.100000000000001" customHeight="1" x14ac:dyDescent="0.25">
      <c r="A77" s="38" t="s">
        <v>157</v>
      </c>
      <c r="B77" s="19">
        <v>909.5</v>
      </c>
      <c r="C77" s="140">
        <v>1031.93</v>
      </c>
      <c r="D77" s="247">
        <f t="shared" si="36"/>
        <v>1.0260644050304343E-2</v>
      </c>
      <c r="E77" s="215">
        <f t="shared" si="37"/>
        <v>1.0480614473796335E-2</v>
      </c>
      <c r="F77" s="52">
        <f t="shared" si="33"/>
        <v>0.13461242440901602</v>
      </c>
      <c r="H77" s="19">
        <v>311.97400000000005</v>
      </c>
      <c r="I77" s="140">
        <v>417.14099999999996</v>
      </c>
      <c r="J77" s="214">
        <f t="shared" si="38"/>
        <v>1.2822580012066565E-2</v>
      </c>
      <c r="K77" s="215">
        <f t="shared" si="39"/>
        <v>1.5044287204037433E-2</v>
      </c>
      <c r="L77" s="52">
        <f t="shared" si="34"/>
        <v>0.33710180976619813</v>
      </c>
      <c r="N77" s="40">
        <f t="shared" si="35"/>
        <v>3.4301704233095114</v>
      </c>
      <c r="O77" s="143">
        <f t="shared" si="35"/>
        <v>4.0423381430911007</v>
      </c>
      <c r="P77" s="52">
        <f t="shared" si="40"/>
        <v>0.17846568660893389</v>
      </c>
    </row>
    <row r="78" spans="1:16" ht="20.100000000000001" customHeight="1" x14ac:dyDescent="0.25">
      <c r="A78" s="38" t="s">
        <v>159</v>
      </c>
      <c r="B78" s="19">
        <v>171.63</v>
      </c>
      <c r="C78" s="140">
        <v>229.29000000000002</v>
      </c>
      <c r="D78" s="247">
        <f t="shared" si="36"/>
        <v>1.9362664522855795E-3</v>
      </c>
      <c r="E78" s="215">
        <f t="shared" si="37"/>
        <v>2.3287433185359102E-3</v>
      </c>
      <c r="F78" s="52">
        <f t="shared" si="33"/>
        <v>0.33595525257822073</v>
      </c>
      <c r="H78" s="19">
        <v>183.53399999999999</v>
      </c>
      <c r="I78" s="140">
        <v>263.60400000000004</v>
      </c>
      <c r="J78" s="214">
        <f t="shared" si="38"/>
        <v>7.5435113180413252E-3</v>
      </c>
      <c r="K78" s="215">
        <f t="shared" si="39"/>
        <v>9.5069395818993679E-3</v>
      </c>
      <c r="L78" s="52">
        <f t="shared" si="34"/>
        <v>0.43626793945536008</v>
      </c>
      <c r="N78" s="40">
        <f t="shared" si="35"/>
        <v>10.693585037580842</v>
      </c>
      <c r="O78" s="143">
        <f t="shared" si="35"/>
        <v>11.496532775088317</v>
      </c>
      <c r="P78" s="52">
        <f t="shared" si="40"/>
        <v>7.5086861392661838E-2</v>
      </c>
    </row>
    <row r="79" spans="1:16" ht="20.100000000000001" customHeight="1" x14ac:dyDescent="0.25">
      <c r="A79" s="38" t="s">
        <v>171</v>
      </c>
      <c r="B79" s="19">
        <v>543.12</v>
      </c>
      <c r="C79" s="140">
        <v>824.43000000000006</v>
      </c>
      <c r="D79" s="247">
        <f t="shared" si="36"/>
        <v>6.1272798203422709E-3</v>
      </c>
      <c r="E79" s="215">
        <f t="shared" si="37"/>
        <v>8.3731774351282675E-3</v>
      </c>
      <c r="F79" s="52">
        <f t="shared" si="33"/>
        <v>0.51795183384887333</v>
      </c>
      <c r="H79" s="19">
        <v>159.05000000000001</v>
      </c>
      <c r="I79" s="140">
        <v>262.584</v>
      </c>
      <c r="J79" s="214">
        <f t="shared" si="38"/>
        <v>6.5371837105630175E-3</v>
      </c>
      <c r="K79" s="215">
        <f t="shared" si="39"/>
        <v>9.4701530446179242E-3</v>
      </c>
      <c r="L79" s="52">
        <f t="shared" si="34"/>
        <v>0.65095253065073866</v>
      </c>
      <c r="N79" s="40">
        <f t="shared" si="35"/>
        <v>2.9284504345264399</v>
      </c>
      <c r="O79" s="143">
        <f t="shared" si="35"/>
        <v>3.1850369346093661</v>
      </c>
      <c r="P79" s="52">
        <f t="shared" si="40"/>
        <v>8.7618522430077866E-2</v>
      </c>
    </row>
    <row r="80" spans="1:16" ht="20.100000000000001" customHeight="1" x14ac:dyDescent="0.25">
      <c r="A80" s="38" t="s">
        <v>155</v>
      </c>
      <c r="B80" s="19">
        <v>993.23</v>
      </c>
      <c r="C80" s="140">
        <v>514.58000000000004</v>
      </c>
      <c r="D80" s="247">
        <f t="shared" si="36"/>
        <v>1.1205255074308723E-2</v>
      </c>
      <c r="E80" s="215">
        <f t="shared" si="37"/>
        <v>5.2262407294352501E-3</v>
      </c>
      <c r="F80" s="52">
        <f t="shared" si="33"/>
        <v>-0.48191254794961891</v>
      </c>
      <c r="H80" s="19">
        <v>236.62599999999998</v>
      </c>
      <c r="I80" s="140">
        <v>139.81099999999998</v>
      </c>
      <c r="J80" s="214">
        <f t="shared" si="38"/>
        <v>9.7256688632234162E-3</v>
      </c>
      <c r="K80" s="215">
        <f t="shared" si="39"/>
        <v>5.0423162390742637E-3</v>
      </c>
      <c r="L80" s="52">
        <f t="shared" si="34"/>
        <v>-0.40914776905327399</v>
      </c>
      <c r="N80" s="40">
        <f t="shared" si="35"/>
        <v>2.3823887719863475</v>
      </c>
      <c r="O80" s="143">
        <f t="shared" si="35"/>
        <v>2.7169924987368335</v>
      </c>
      <c r="P80" s="52">
        <f t="shared" si="40"/>
        <v>0.14044883466752817</v>
      </c>
    </row>
    <row r="81" spans="1:16" ht="20.100000000000001" customHeight="1" x14ac:dyDescent="0.25">
      <c r="A81" s="38" t="s">
        <v>211</v>
      </c>
      <c r="B81" s="19">
        <v>0.06</v>
      </c>
      <c r="C81" s="140">
        <v>721.9799999999999</v>
      </c>
      <c r="D81" s="247">
        <f t="shared" si="36"/>
        <v>6.7689790326361809E-7</v>
      </c>
      <c r="E81" s="215">
        <f t="shared" si="37"/>
        <v>7.3326621357955252E-3</v>
      </c>
      <c r="F81" s="52">
        <f t="shared" si="33"/>
        <v>12032</v>
      </c>
      <c r="H81" s="19">
        <v>3.2000000000000001E-2</v>
      </c>
      <c r="I81" s="140">
        <v>139.60399999999998</v>
      </c>
      <c r="J81" s="214">
        <f t="shared" si="38"/>
        <v>1.3152460153286171E-6</v>
      </c>
      <c r="K81" s="215">
        <f t="shared" si="39"/>
        <v>5.0348507359200892E-3</v>
      </c>
      <c r="L81" s="52">
        <f t="shared" si="34"/>
        <v>4361.6249999999991</v>
      </c>
      <c r="N81" s="40">
        <f t="shared" si="35"/>
        <v>5.333333333333333</v>
      </c>
      <c r="O81" s="143">
        <f t="shared" si="35"/>
        <v>1.933626970276185</v>
      </c>
      <c r="P81" s="52">
        <f t="shared" si="40"/>
        <v>-0.63744494307321531</v>
      </c>
    </row>
    <row r="82" spans="1:16" ht="20.100000000000001" customHeight="1" x14ac:dyDescent="0.25">
      <c r="A82" s="38" t="s">
        <v>169</v>
      </c>
      <c r="B82" s="19">
        <v>229.72</v>
      </c>
      <c r="C82" s="140">
        <v>361.77</v>
      </c>
      <c r="D82" s="247">
        <f t="shared" si="36"/>
        <v>2.5916164389619724E-3</v>
      </c>
      <c r="E82" s="215">
        <f t="shared" si="37"/>
        <v>3.6742529998985392E-3</v>
      </c>
      <c r="F82" s="52">
        <f t="shared" si="33"/>
        <v>0.57483022810377848</v>
      </c>
      <c r="H82" s="19">
        <v>117.986</v>
      </c>
      <c r="I82" s="140">
        <v>137.364</v>
      </c>
      <c r="J82" s="214">
        <f t="shared" si="38"/>
        <v>4.8493942613925698E-3</v>
      </c>
      <c r="K82" s="215">
        <f t="shared" si="39"/>
        <v>4.9540646148314316E-3</v>
      </c>
      <c r="L82" s="52">
        <f t="shared" si="34"/>
        <v>0.16423982506399062</v>
      </c>
      <c r="N82" s="40">
        <f t="shared" si="35"/>
        <v>5.1360787045098375</v>
      </c>
      <c r="O82" s="143">
        <f t="shared" si="35"/>
        <v>3.7969980927108389</v>
      </c>
      <c r="P82" s="52">
        <f t="shared" si="40"/>
        <v>-0.26072042288277081</v>
      </c>
    </row>
    <row r="83" spans="1:16" ht="20.100000000000001" customHeight="1" x14ac:dyDescent="0.25">
      <c r="A83" s="38" t="s">
        <v>163</v>
      </c>
      <c r="B83" s="19">
        <v>630.95000000000005</v>
      </c>
      <c r="C83" s="140">
        <v>427.72</v>
      </c>
      <c r="D83" s="247">
        <f t="shared" si="36"/>
        <v>7.1181455344029977E-3</v>
      </c>
      <c r="E83" s="215">
        <f t="shared" si="37"/>
        <v>4.344062506887258E-3</v>
      </c>
      <c r="F83" s="52">
        <f t="shared" si="33"/>
        <v>-0.32210159283619938</v>
      </c>
      <c r="H83" s="19">
        <v>190.86799999999999</v>
      </c>
      <c r="I83" s="140">
        <v>135.63999999999999</v>
      </c>
      <c r="J83" s="214">
        <f t="shared" si="38"/>
        <v>7.844949264179453E-3</v>
      </c>
      <c r="K83" s="215">
        <f t="shared" si="39"/>
        <v>4.8918881537792676E-3</v>
      </c>
      <c r="L83" s="52">
        <f t="shared" si="34"/>
        <v>-0.28935180334052857</v>
      </c>
      <c r="N83" s="40">
        <f t="shared" si="35"/>
        <v>3.0250891512798157</v>
      </c>
      <c r="O83" s="143">
        <f t="shared" si="35"/>
        <v>3.1712335172542776</v>
      </c>
      <c r="P83" s="52">
        <f t="shared" si="40"/>
        <v>4.8310763308457544E-2</v>
      </c>
    </row>
    <row r="84" spans="1:16" ht="20.100000000000001" customHeight="1" x14ac:dyDescent="0.25">
      <c r="A84" s="38" t="s">
        <v>161</v>
      </c>
      <c r="B84" s="19">
        <v>297.3</v>
      </c>
      <c r="C84" s="140">
        <v>512.49</v>
      </c>
      <c r="D84" s="247">
        <f t="shared" si="36"/>
        <v>3.3540291106712279E-3</v>
      </c>
      <c r="E84" s="215">
        <f t="shared" si="37"/>
        <v>5.2050140142024005E-3</v>
      </c>
      <c r="F84" s="52">
        <f t="shared" si="33"/>
        <v>0.72381432896064579</v>
      </c>
      <c r="H84" s="19">
        <v>83.84</v>
      </c>
      <c r="I84" s="140">
        <v>122.98399999999998</v>
      </c>
      <c r="J84" s="214">
        <f t="shared" si="38"/>
        <v>3.4459445601609769E-3</v>
      </c>
      <c r="K84" s="215">
        <f t="shared" si="39"/>
        <v>4.4354465696283497E-3</v>
      </c>
      <c r="L84" s="52">
        <f t="shared" si="34"/>
        <v>0.46688931297709896</v>
      </c>
      <c r="N84" s="40">
        <f t="shared" si="35"/>
        <v>2.8200470904809953</v>
      </c>
      <c r="O84" s="143">
        <f t="shared" si="35"/>
        <v>2.3997346289683694</v>
      </c>
      <c r="P84" s="52">
        <f t="shared" si="40"/>
        <v>-0.14904448331071529</v>
      </c>
    </row>
    <row r="85" spans="1:16" ht="20.100000000000001" customHeight="1" x14ac:dyDescent="0.25">
      <c r="A85" s="38" t="s">
        <v>213</v>
      </c>
      <c r="B85" s="19">
        <v>855</v>
      </c>
      <c r="C85" s="140">
        <v>334.49</v>
      </c>
      <c r="D85" s="247">
        <f t="shared" si="36"/>
        <v>9.645795121506557E-3</v>
      </c>
      <c r="E85" s="215">
        <f t="shared" si="37"/>
        <v>3.3971885063329254E-3</v>
      </c>
      <c r="F85" s="52">
        <f t="shared" si="33"/>
        <v>-0.60878362573099409</v>
      </c>
      <c r="H85" s="19">
        <v>213.03999999999996</v>
      </c>
      <c r="I85" s="140">
        <v>89.118000000000009</v>
      </c>
      <c r="J85" s="214">
        <f t="shared" si="38"/>
        <v>8.7562503470502671E-3</v>
      </c>
      <c r="K85" s="215">
        <f t="shared" si="39"/>
        <v>3.2140614014192041E-3</v>
      </c>
      <c r="L85" s="52">
        <f t="shared" si="34"/>
        <v>-0.58168419076229805</v>
      </c>
      <c r="N85" s="40">
        <f t="shared" si="35"/>
        <v>2.4916959064327484</v>
      </c>
      <c r="O85" s="143">
        <f t="shared" si="35"/>
        <v>2.6642948967084217</v>
      </c>
      <c r="P85" s="52">
        <f t="shared" si="40"/>
        <v>6.9269684888143376E-2</v>
      </c>
    </row>
    <row r="86" spans="1:16" ht="20.100000000000001" customHeight="1" x14ac:dyDescent="0.25">
      <c r="A86" s="38" t="s">
        <v>218</v>
      </c>
      <c r="B86" s="19">
        <v>45.86</v>
      </c>
      <c r="C86" s="140">
        <v>403.81</v>
      </c>
      <c r="D86" s="247">
        <f t="shared" si="36"/>
        <v>5.1737563072782537E-4</v>
      </c>
      <c r="E86" s="215">
        <f t="shared" si="37"/>
        <v>4.1012248220942292E-3</v>
      </c>
      <c r="F86" s="52">
        <f t="shared" si="33"/>
        <v>7.8052769297863058</v>
      </c>
      <c r="H86" s="19">
        <v>17.311</v>
      </c>
      <c r="I86" s="140">
        <v>87.655000000000001</v>
      </c>
      <c r="J86" s="214">
        <f t="shared" si="38"/>
        <v>7.1150699285480281E-4</v>
      </c>
      <c r="K86" s="215">
        <f t="shared" si="39"/>
        <v>3.1612979660831744E-3</v>
      </c>
      <c r="L86" s="52">
        <f t="shared" si="34"/>
        <v>4.0635434117035407</v>
      </c>
      <c r="N86" s="40">
        <f t="shared" si="35"/>
        <v>3.7747492368076756</v>
      </c>
      <c r="O86" s="143">
        <f t="shared" si="35"/>
        <v>2.1706990911567323</v>
      </c>
      <c r="P86" s="52">
        <f t="shared" si="40"/>
        <v>-0.42494217364422771</v>
      </c>
    </row>
    <row r="87" spans="1:16" ht="20.100000000000001" customHeight="1" x14ac:dyDescent="0.25">
      <c r="A87" s="38" t="s">
        <v>173</v>
      </c>
      <c r="B87" s="19">
        <v>83.25</v>
      </c>
      <c r="C87" s="140">
        <v>415.49</v>
      </c>
      <c r="D87" s="247">
        <f t="shared" si="36"/>
        <v>9.3919584077827012E-4</v>
      </c>
      <c r="E87" s="215">
        <f t="shared" si="37"/>
        <v>4.2198506756443155E-3</v>
      </c>
      <c r="F87" s="52">
        <f t="shared" si="33"/>
        <v>3.9908708708708711</v>
      </c>
      <c r="H87" s="19">
        <v>17.251999999999999</v>
      </c>
      <c r="I87" s="140">
        <v>84.609000000000009</v>
      </c>
      <c r="J87" s="214">
        <f t="shared" si="38"/>
        <v>7.090820080140407E-4</v>
      </c>
      <c r="K87" s="215">
        <f t="shared" si="39"/>
        <v>3.0514432674956511E-3</v>
      </c>
      <c r="L87" s="52">
        <f t="shared" si="34"/>
        <v>3.9043009506144224</v>
      </c>
      <c r="N87" s="40">
        <f t="shared" ref="N87:N91" si="44">(H87/B87)*10</f>
        <v>2.0723123123123122</v>
      </c>
      <c r="O87" s="143">
        <f t="shared" ref="O87:O91" si="45">(I87/C87)*10</f>
        <v>2.0363666995595562</v>
      </c>
      <c r="P87" s="52">
        <f t="shared" ref="P87:P91" si="46">(O87-N87)/N87</f>
        <v>-1.7345654194684302E-2</v>
      </c>
    </row>
    <row r="88" spans="1:16" ht="20.100000000000001" customHeight="1" x14ac:dyDescent="0.25">
      <c r="A88" s="38" t="s">
        <v>233</v>
      </c>
      <c r="B88" s="19">
        <v>357.7</v>
      </c>
      <c r="C88" s="140">
        <v>274.77999999999997</v>
      </c>
      <c r="D88" s="247">
        <f t="shared" si="36"/>
        <v>4.0354396666232696E-3</v>
      </c>
      <c r="E88" s="215">
        <f t="shared" si="37"/>
        <v>2.7907544553504174E-3</v>
      </c>
      <c r="F88" s="52">
        <f t="shared" si="33"/>
        <v>-0.23181436958344986</v>
      </c>
      <c r="H88" s="19">
        <v>81.366</v>
      </c>
      <c r="I88" s="140">
        <v>72.655999999999992</v>
      </c>
      <c r="J88" s="214">
        <f t="shared" si="38"/>
        <v>3.3442596026008833E-3</v>
      </c>
      <c r="K88" s="215">
        <f t="shared" si="39"/>
        <v>2.6203555418828255E-3</v>
      </c>
      <c r="L88" s="52">
        <f t="shared" si="34"/>
        <v>-0.10704716957943131</v>
      </c>
      <c r="N88" s="40">
        <f t="shared" si="44"/>
        <v>2.2746994688286275</v>
      </c>
      <c r="O88" s="143">
        <f t="shared" si="45"/>
        <v>2.6441516849843509</v>
      </c>
      <c r="P88" s="52">
        <f t="shared" si="46"/>
        <v>0.16241803421441667</v>
      </c>
    </row>
    <row r="89" spans="1:16" ht="20.100000000000001" customHeight="1" x14ac:dyDescent="0.25">
      <c r="A89" s="38" t="s">
        <v>164</v>
      </c>
      <c r="B89" s="19">
        <v>85.22</v>
      </c>
      <c r="C89" s="140">
        <v>162.4</v>
      </c>
      <c r="D89" s="247">
        <f t="shared" si="36"/>
        <v>9.614206552687589E-4</v>
      </c>
      <c r="E89" s="215">
        <f t="shared" si="37"/>
        <v>1.6493868678539481E-3</v>
      </c>
      <c r="F89" s="52">
        <f t="shared" si="33"/>
        <v>0.90565594930767435</v>
      </c>
      <c r="H89" s="19">
        <v>36.152999999999999</v>
      </c>
      <c r="I89" s="140">
        <v>66.272000000000006</v>
      </c>
      <c r="J89" s="214">
        <f t="shared" si="38"/>
        <v>1.4859402872554842E-3</v>
      </c>
      <c r="K89" s="215">
        <f t="shared" si="39"/>
        <v>2.3901150967801511E-3</v>
      </c>
      <c r="L89" s="52">
        <f t="shared" si="34"/>
        <v>0.83309822144773626</v>
      </c>
      <c r="N89" s="40">
        <f t="shared" si="44"/>
        <v>4.2423140107955879</v>
      </c>
      <c r="O89" s="143">
        <f t="shared" si="45"/>
        <v>4.080788177339902</v>
      </c>
      <c r="P89" s="52">
        <f t="shared" si="46"/>
        <v>-3.8074935764925613E-2</v>
      </c>
    </row>
    <row r="90" spans="1:16" ht="20.100000000000001" customHeight="1" x14ac:dyDescent="0.25">
      <c r="A90" s="38" t="s">
        <v>168</v>
      </c>
      <c r="B90" s="19">
        <v>308.49</v>
      </c>
      <c r="C90" s="140">
        <v>318.64999999999998</v>
      </c>
      <c r="D90" s="247">
        <f t="shared" si="36"/>
        <v>3.4802705696298925E-3</v>
      </c>
      <c r="E90" s="215">
        <f t="shared" si="37"/>
        <v>3.2363123487786976E-3</v>
      </c>
      <c r="F90" s="52">
        <f t="shared" si="33"/>
        <v>3.2934617005413364E-2</v>
      </c>
      <c r="H90" s="19">
        <v>45.466000000000008</v>
      </c>
      <c r="I90" s="140">
        <v>61.999000000000002</v>
      </c>
      <c r="J90" s="214">
        <f t="shared" si="38"/>
        <v>1.8687179791540911E-3</v>
      </c>
      <c r="K90" s="215">
        <f t="shared" si="39"/>
        <v>2.23600835775701E-3</v>
      </c>
      <c r="L90" s="52">
        <f t="shared" si="34"/>
        <v>0.36363436414023648</v>
      </c>
      <c r="N90" s="40">
        <f t="shared" si="44"/>
        <v>1.4738241109922527</v>
      </c>
      <c r="O90" s="143">
        <f t="shared" si="45"/>
        <v>1.9456770751608348</v>
      </c>
      <c r="P90" s="52">
        <f t="shared" si="46"/>
        <v>0.32015554681820668</v>
      </c>
    </row>
    <row r="91" spans="1:16" ht="20.100000000000001" customHeight="1" x14ac:dyDescent="0.25">
      <c r="A91" s="38" t="s">
        <v>166</v>
      </c>
      <c r="B91" s="19">
        <v>232.07</v>
      </c>
      <c r="C91" s="140">
        <v>206.89</v>
      </c>
      <c r="D91" s="247">
        <f t="shared" si="36"/>
        <v>2.618128273506464E-3</v>
      </c>
      <c r="E91" s="215">
        <f t="shared" si="37"/>
        <v>2.1012416815905377E-3</v>
      </c>
      <c r="F91" s="52">
        <f t="shared" si="33"/>
        <v>-0.10850174516309738</v>
      </c>
      <c r="H91" s="19">
        <v>69.436999999999998</v>
      </c>
      <c r="I91" s="140">
        <v>61.644999999999996</v>
      </c>
      <c r="J91" s="214">
        <f t="shared" si="38"/>
        <v>2.8539605489491622E-3</v>
      </c>
      <c r="K91" s="215">
        <f t="shared" si="39"/>
        <v>2.2232412654063917E-3</v>
      </c>
      <c r="L91" s="52">
        <f t="shared" si="34"/>
        <v>-0.11221682964413787</v>
      </c>
      <c r="N91" s="40">
        <f t="shared" si="44"/>
        <v>2.99207135777998</v>
      </c>
      <c r="O91" s="143">
        <f t="shared" si="45"/>
        <v>2.9796026874184349</v>
      </c>
      <c r="P91" s="52">
        <f t="shared" si="46"/>
        <v>-4.1672369641599849E-3</v>
      </c>
    </row>
    <row r="92" spans="1:16" ht="20.100000000000001" customHeight="1" x14ac:dyDescent="0.25">
      <c r="A92" s="38" t="s">
        <v>239</v>
      </c>
      <c r="B92" s="19">
        <v>4.7</v>
      </c>
      <c r="C92" s="140">
        <v>261.32</v>
      </c>
      <c r="D92" s="247">
        <f t="shared" si="36"/>
        <v>5.302366908898342E-5</v>
      </c>
      <c r="E92" s="215">
        <f t="shared" si="37"/>
        <v>2.654050346721636E-3</v>
      </c>
      <c r="F92" s="52">
        <f t="shared" si="33"/>
        <v>54.6</v>
      </c>
      <c r="H92" s="19">
        <v>2.9449999999999998</v>
      </c>
      <c r="I92" s="140">
        <v>52.204999999999998</v>
      </c>
      <c r="J92" s="214">
        <f t="shared" si="38"/>
        <v>1.2104373484821179E-4</v>
      </c>
      <c r="K92" s="215">
        <f t="shared" si="39"/>
        <v>1.8827854693899046E-3</v>
      </c>
      <c r="L92" s="52">
        <f t="shared" ref="L92" si="47">(I92-H92)/H92</f>
        <v>16.72665534804754</v>
      </c>
      <c r="N92" s="40">
        <f t="shared" ref="N92" si="48">(H92/B92)*10</f>
        <v>6.2659574468085104</v>
      </c>
      <c r="O92" s="143">
        <f t="shared" ref="O92" si="49">(I92/C92)*10</f>
        <v>1.9977422317465177</v>
      </c>
      <c r="P92" s="52">
        <f t="shared" ref="P92" si="50">(O92-N92)/N92</f>
        <v>-0.68117526352432489</v>
      </c>
    </row>
    <row r="93" spans="1:16" ht="20.100000000000001" customHeight="1" x14ac:dyDescent="0.25">
      <c r="A93" s="38" t="s">
        <v>175</v>
      </c>
      <c r="B93" s="19">
        <v>63.27</v>
      </c>
      <c r="C93" s="140">
        <v>183.34</v>
      </c>
      <c r="D93" s="247">
        <f t="shared" si="36"/>
        <v>7.1378883899148526E-4</v>
      </c>
      <c r="E93" s="215">
        <f t="shared" si="37"/>
        <v>1.8620602731055595E-3</v>
      </c>
      <c r="F93" s="52">
        <f t="shared" si="33"/>
        <v>1.8977398451082659</v>
      </c>
      <c r="H93" s="19">
        <v>18.75</v>
      </c>
      <c r="I93" s="140">
        <v>49.692999999999998</v>
      </c>
      <c r="J93" s="214">
        <f t="shared" si="38"/>
        <v>7.7065196210661163E-4</v>
      </c>
      <c r="K93" s="215">
        <f t="shared" si="39"/>
        <v>1.7921896050261954E-3</v>
      </c>
      <c r="L93" s="52">
        <f t="shared" si="34"/>
        <v>1.6502933333333332</v>
      </c>
      <c r="N93" s="40">
        <f t="shared" ref="N93:N94" si="51">(H93/B93)*10</f>
        <v>2.9634898055950689</v>
      </c>
      <c r="O93" s="143">
        <f t="shared" ref="O93:O94" si="52">(I93/C93)*10</f>
        <v>2.7104287116832113</v>
      </c>
      <c r="P93" s="52">
        <f t="shared" ref="P93:P94" si="53">(O93-N93)/N93</f>
        <v>-8.5392935529617228E-2</v>
      </c>
    </row>
    <row r="94" spans="1:16" ht="20.100000000000001" customHeight="1" x14ac:dyDescent="0.25">
      <c r="A94" s="38" t="s">
        <v>167</v>
      </c>
      <c r="B94" s="19">
        <v>174.37999999999997</v>
      </c>
      <c r="C94" s="140">
        <v>155.22999999999999</v>
      </c>
      <c r="D94" s="247">
        <f t="shared" si="36"/>
        <v>1.9672909395184951E-3</v>
      </c>
      <c r="E94" s="215">
        <f t="shared" si="37"/>
        <v>1.576566031385273E-3</v>
      </c>
      <c r="F94" s="52">
        <f t="shared" si="33"/>
        <v>-0.109817639637573</v>
      </c>
      <c r="H94" s="19">
        <v>52.763999999999996</v>
      </c>
      <c r="I94" s="140">
        <v>49.182000000000002</v>
      </c>
      <c r="J94" s="214">
        <f t="shared" si="38"/>
        <v>2.1686762735249735E-3</v>
      </c>
      <c r="K94" s="215">
        <f t="shared" si="39"/>
        <v>1.7737602711528455E-3</v>
      </c>
      <c r="L94" s="52">
        <f t="shared" si="34"/>
        <v>-6.7887195815328524E-2</v>
      </c>
      <c r="N94" s="40">
        <f t="shared" si="51"/>
        <v>3.0258057116641819</v>
      </c>
      <c r="O94" s="143">
        <f t="shared" si="52"/>
        <v>3.168330863879405</v>
      </c>
      <c r="P94" s="52">
        <f t="shared" si="53"/>
        <v>4.7103206813908352E-2</v>
      </c>
    </row>
    <row r="95" spans="1:16" ht="20.100000000000001" customHeight="1" thickBot="1" x14ac:dyDescent="0.3">
      <c r="A95" s="8" t="s">
        <v>17</v>
      </c>
      <c r="B95" s="19">
        <f>B96-SUM(B68:B94)</f>
        <v>1684.9699999999866</v>
      </c>
      <c r="C95" s="140">
        <f>C96-SUM(C68:C94)</f>
        <v>1424.1399999999703</v>
      </c>
      <c r="D95" s="247">
        <f t="shared" si="36"/>
        <v>1.9009211001034827E-2</v>
      </c>
      <c r="E95" s="215">
        <f t="shared" si="37"/>
        <v>1.4464025948186408E-2</v>
      </c>
      <c r="F95" s="52">
        <f>(C95-B95)/B95</f>
        <v>-0.15479800827315524</v>
      </c>
      <c r="H95" s="19">
        <f>H96-SUM(H68:H94)</f>
        <v>459.07199999999648</v>
      </c>
      <c r="I95" s="140">
        <f>I96-SUM(I68:I94)</f>
        <v>427.22799999999916</v>
      </c>
      <c r="J95" s="214">
        <f t="shared" si="38"/>
        <v>1.8868519335904197E-2</v>
      </c>
      <c r="K95" s="215">
        <f t="shared" si="39"/>
        <v>1.5408077205564768E-2</v>
      </c>
      <c r="L95" s="52">
        <f t="shared" si="34"/>
        <v>-6.9366025372920956E-2</v>
      </c>
      <c r="N95" s="40">
        <f t="shared" si="35"/>
        <v>2.724511415633514</v>
      </c>
      <c r="O95" s="143">
        <f t="shared" si="35"/>
        <v>2.999901695058127</v>
      </c>
      <c r="P95" s="52">
        <f>(O95-N95)/N95</f>
        <v>0.10107877612271932</v>
      </c>
    </row>
    <row r="96" spans="1:16" ht="26.25" customHeight="1" thickBot="1" x14ac:dyDescent="0.3">
      <c r="A96" s="12" t="s">
        <v>18</v>
      </c>
      <c r="B96" s="17">
        <v>88639.66</v>
      </c>
      <c r="C96" s="145">
        <v>98460.829999999973</v>
      </c>
      <c r="D96" s="243">
        <f>SUM(D68:D95)</f>
        <v>0.99999999999999978</v>
      </c>
      <c r="E96" s="244">
        <f>SUM(E68:E95)</f>
        <v>1</v>
      </c>
      <c r="F96" s="57">
        <f>(C96-B96)/B96</f>
        <v>0.11079882300992545</v>
      </c>
      <c r="G96" s="1"/>
      <c r="H96" s="17">
        <v>24330.048999999995</v>
      </c>
      <c r="I96" s="145">
        <v>27727.534999999993</v>
      </c>
      <c r="J96" s="255">
        <f t="shared" si="38"/>
        <v>1</v>
      </c>
      <c r="K96" s="244">
        <f t="shared" si="39"/>
        <v>1</v>
      </c>
      <c r="L96" s="57">
        <f t="shared" si="34"/>
        <v>0.13964156011358619</v>
      </c>
      <c r="M96" s="1"/>
      <c r="N96" s="37">
        <f t="shared" si="35"/>
        <v>2.7448265257335143</v>
      </c>
      <c r="O96" s="150">
        <f t="shared" si="35"/>
        <v>2.8160980361429004</v>
      </c>
      <c r="P96" s="57">
        <f>(O96-N96)/N96</f>
        <v>2.5965761311760829E-2</v>
      </c>
    </row>
  </sheetData>
  <mergeCells count="33">
    <mergeCell ref="N4:O4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N66:O66"/>
    <mergeCell ref="J37:K37"/>
    <mergeCell ref="N37:O37"/>
    <mergeCell ref="N65:O65"/>
    <mergeCell ref="N5:O5"/>
    <mergeCell ref="B36:C36"/>
    <mergeCell ref="N36:O36"/>
    <mergeCell ref="B5:C5"/>
    <mergeCell ref="D5:E5"/>
    <mergeCell ref="H5:I5"/>
    <mergeCell ref="J5:K5"/>
    <mergeCell ref="J4:K4"/>
    <mergeCell ref="A36:A38"/>
    <mergeCell ref="A4:A6"/>
    <mergeCell ref="B37:C37"/>
    <mergeCell ref="D37:E37"/>
    <mergeCell ref="H37:I37"/>
    <mergeCell ref="B4:C4"/>
    <mergeCell ref="D4:E4"/>
    <mergeCell ref="H4:I4"/>
    <mergeCell ref="D36:E36"/>
    <mergeCell ref="H36:I36"/>
    <mergeCell ref="J36:K36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DCCA36B9-1556-483D-962A-C3B1C5494D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P7:P33 L7:L33</xm:sqref>
        </x14:conditionalFormatting>
        <x14:conditionalFormatting xmlns:xm="http://schemas.microsoft.com/office/excel/2006/main">
          <x14:cfRule type="iconSet" priority="338" id="{19B587E3-DA74-42AC-8FCA-3D5601EEB2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4" id="{96D05267-D203-4614-ABCB-56B602376D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5" id="{3AD6EB3E-9D4E-408A-B6C0-3AEF585B07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1F5F70E-3EC0-4F3B-8234-CB945C09F2B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olha12">
    <pageSetUpPr fitToPage="1"/>
  </sheetPr>
  <dimension ref="A1:S19"/>
  <sheetViews>
    <sheetView showGridLines="0" topLeftCell="A6" workbookViewId="0">
      <selection activeCell="I11" sqref="I11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138</v>
      </c>
      <c r="B1" s="4"/>
    </row>
    <row r="3" spans="1:19" ht="15.75" thickBot="1" x14ac:dyDescent="0.3"/>
    <row r="4" spans="1:19" x14ac:dyDescent="0.25">
      <c r="A4" s="334" t="s">
        <v>16</v>
      </c>
      <c r="B4" s="317"/>
      <c r="C4" s="317"/>
      <c r="D4" s="317"/>
      <c r="E4" s="353" t="s">
        <v>1</v>
      </c>
      <c r="F4" s="351"/>
      <c r="G4" s="346" t="s">
        <v>13</v>
      </c>
      <c r="H4" s="346"/>
      <c r="I4" s="130" t="s">
        <v>0</v>
      </c>
      <c r="K4" s="347" t="s">
        <v>19</v>
      </c>
      <c r="L4" s="346"/>
      <c r="M4" s="356" t="s">
        <v>13</v>
      </c>
      <c r="N4" s="357"/>
      <c r="O4" s="130" t="s">
        <v>0</v>
      </c>
      <c r="Q4" s="345" t="s">
        <v>22</v>
      </c>
      <c r="R4" s="346"/>
      <c r="S4" s="130" t="s">
        <v>0</v>
      </c>
    </row>
    <row r="5" spans="1:19" x14ac:dyDescent="0.25">
      <c r="A5" s="352"/>
      <c r="B5" s="318"/>
      <c r="C5" s="318"/>
      <c r="D5" s="318"/>
      <c r="E5" s="354" t="s">
        <v>179</v>
      </c>
      <c r="F5" s="344"/>
      <c r="G5" s="348" t="str">
        <f>E5</f>
        <v>jan-jun</v>
      </c>
      <c r="H5" s="348"/>
      <c r="I5" s="131" t="s">
        <v>151</v>
      </c>
      <c r="K5" s="343" t="str">
        <f>E5</f>
        <v>jan-jun</v>
      </c>
      <c r="L5" s="348"/>
      <c r="M5" s="349" t="str">
        <f>E5</f>
        <v>jan-jun</v>
      </c>
      <c r="N5" s="350"/>
      <c r="O5" s="131" t="str">
        <f>I5</f>
        <v>2023/2022</v>
      </c>
      <c r="Q5" s="343" t="str">
        <f>E5</f>
        <v>jan-jun</v>
      </c>
      <c r="R5" s="344"/>
      <c r="S5" s="131" t="str">
        <f>I5</f>
        <v>2023/2022</v>
      </c>
    </row>
    <row r="6" spans="1:19" ht="19.5" customHeight="1" thickBot="1" x14ac:dyDescent="0.3">
      <c r="A6" s="335"/>
      <c r="B6" s="358"/>
      <c r="C6" s="358"/>
      <c r="D6" s="358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143500.94999999995</v>
      </c>
      <c r="F7" s="145">
        <v>141569.04999999999</v>
      </c>
      <c r="G7" s="243">
        <f>E7/E15</f>
        <v>0.40940493628959584</v>
      </c>
      <c r="H7" s="244">
        <f>F7/F15</f>
        <v>0.38970876224891732</v>
      </c>
      <c r="I7" s="164">
        <f t="shared" ref="I7:I18" si="0">(F7-E7)/E7</f>
        <v>-1.346262864461849E-2</v>
      </c>
      <c r="J7" s="1"/>
      <c r="K7" s="17">
        <v>33205.887000000002</v>
      </c>
      <c r="L7" s="145">
        <v>34200.488000000005</v>
      </c>
      <c r="M7" s="243">
        <f>K7/K15</f>
        <v>0.37821895398241079</v>
      </c>
      <c r="N7" s="244">
        <f>L7/L15</f>
        <v>0.36547474727354395</v>
      </c>
      <c r="O7" s="164">
        <f t="shared" ref="O7:O18" si="1">(L7-K7)/K7</f>
        <v>2.9952550281219781E-2</v>
      </c>
      <c r="P7" s="1"/>
      <c r="Q7" s="187">
        <f t="shared" ref="Q7:Q18" si="2">(K7/E7)*10</f>
        <v>2.3139837750203056</v>
      </c>
      <c r="R7" s="188">
        <f t="shared" ref="R7:R18" si="3">(L7/F7)*10</f>
        <v>2.4158167339542089</v>
      </c>
      <c r="S7" s="55">
        <f>(R7-Q7)/Q7</f>
        <v>4.400763740575913E-2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99162.439999999973</v>
      </c>
      <c r="F8" s="181">
        <v>101398.15</v>
      </c>
      <c r="G8" s="245">
        <f>E8/E7</f>
        <v>0.69102288173005133</v>
      </c>
      <c r="H8" s="246">
        <f>F8/F7</f>
        <v>0.71624518212137467</v>
      </c>
      <c r="I8" s="206">
        <f t="shared" si="0"/>
        <v>2.2545935739378957E-2</v>
      </c>
      <c r="K8" s="180">
        <v>25054.421999999995</v>
      </c>
      <c r="L8" s="181">
        <v>26869.878000000004</v>
      </c>
      <c r="M8" s="250">
        <f>K8/K7</f>
        <v>0.75451747456708484</v>
      </c>
      <c r="N8" s="246">
        <f>L8/L7</f>
        <v>0.78565773681357998</v>
      </c>
      <c r="O8" s="207">
        <f t="shared" si="1"/>
        <v>7.2460502182010403E-2</v>
      </c>
      <c r="Q8" s="189">
        <f t="shared" si="2"/>
        <v>2.5266040246690178</v>
      </c>
      <c r="R8" s="190">
        <f t="shared" si="3"/>
        <v>2.6499376961019512</v>
      </c>
      <c r="S8" s="182">
        <f t="shared" ref="S8:S18" si="4">(R8-Q8)/Q8</f>
        <v>4.8814008934023587E-2</v>
      </c>
    </row>
    <row r="9" spans="1:19" ht="24" customHeight="1" x14ac:dyDescent="0.25">
      <c r="A9" s="8"/>
      <c r="B9" t="s">
        <v>37</v>
      </c>
      <c r="E9" s="19">
        <v>40529.359999999986</v>
      </c>
      <c r="F9" s="140">
        <v>36608.71</v>
      </c>
      <c r="G9" s="247">
        <f>E9/E7</f>
        <v>0.28243269469644627</v>
      </c>
      <c r="H9" s="215">
        <f>F9/F7</f>
        <v>0.25859260904837605</v>
      </c>
      <c r="I9" s="182">
        <f t="shared" si="0"/>
        <v>-9.6736045178112559E-2</v>
      </c>
      <c r="K9" s="19">
        <v>7298.3990000000049</v>
      </c>
      <c r="L9" s="140">
        <v>6509.643</v>
      </c>
      <c r="M9" s="247">
        <f>K9/K7</f>
        <v>0.21979232176511365</v>
      </c>
      <c r="N9" s="215">
        <f>L9/L7</f>
        <v>0.19033772266641338</v>
      </c>
      <c r="O9" s="182">
        <f t="shared" si="1"/>
        <v>-0.10807246904423892</v>
      </c>
      <c r="Q9" s="189">
        <f t="shared" si="2"/>
        <v>1.8007683812426367</v>
      </c>
      <c r="R9" s="190">
        <f t="shared" si="3"/>
        <v>1.7781678185328029</v>
      </c>
      <c r="S9" s="182">
        <f t="shared" si="4"/>
        <v>-1.2550510629378148E-2</v>
      </c>
    </row>
    <row r="10" spans="1:19" ht="24" customHeight="1" thickBot="1" x14ac:dyDescent="0.3">
      <c r="A10" s="8"/>
      <c r="B10" t="s">
        <v>36</v>
      </c>
      <c r="E10" s="19">
        <v>3809.15</v>
      </c>
      <c r="F10" s="140">
        <v>3562.19</v>
      </c>
      <c r="G10" s="247">
        <f>E10/E7</f>
        <v>2.6544423573502483E-2</v>
      </c>
      <c r="H10" s="215">
        <f>F10/F7</f>
        <v>2.5162208830249271E-2</v>
      </c>
      <c r="I10" s="186">
        <f t="shared" si="0"/>
        <v>-6.4833361773624046E-2</v>
      </c>
      <c r="K10" s="19">
        <v>853.06600000000003</v>
      </c>
      <c r="L10" s="140">
        <v>820.96699999999998</v>
      </c>
      <c r="M10" s="247">
        <f>K10/K7</f>
        <v>2.5690203667801434E-2</v>
      </c>
      <c r="N10" s="215">
        <f>L10/L7</f>
        <v>2.4004540520006612E-2</v>
      </c>
      <c r="O10" s="209">
        <f t="shared" si="1"/>
        <v>-3.7627803710381193E-2</v>
      </c>
      <c r="Q10" s="189">
        <f t="shared" si="2"/>
        <v>2.2395180027040156</v>
      </c>
      <c r="R10" s="190">
        <f t="shared" si="3"/>
        <v>2.3046693185933371</v>
      </c>
      <c r="S10" s="182">
        <f t="shared" si="4"/>
        <v>2.9091668747765021E-2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207010.09000000003</v>
      </c>
      <c r="F11" s="145">
        <v>221699.79</v>
      </c>
      <c r="G11" s="243">
        <f>E11/E15</f>
        <v>0.59059506371040427</v>
      </c>
      <c r="H11" s="244">
        <f>F11/F15</f>
        <v>0.61029123775108263</v>
      </c>
      <c r="I11" s="164">
        <f t="shared" si="0"/>
        <v>7.0961275365852852E-2</v>
      </c>
      <c r="J11" s="1"/>
      <c r="K11" s="17">
        <v>54589.519999999931</v>
      </c>
      <c r="L11" s="145">
        <v>59377.763999999981</v>
      </c>
      <c r="M11" s="243">
        <f>K11/K15</f>
        <v>0.62178104601758921</v>
      </c>
      <c r="N11" s="244">
        <f>L11/L15</f>
        <v>0.63452525272645599</v>
      </c>
      <c r="O11" s="164">
        <f t="shared" si="1"/>
        <v>8.7713612429639529E-2</v>
      </c>
      <c r="Q11" s="191">
        <f t="shared" si="2"/>
        <v>2.6370463391422092</v>
      </c>
      <c r="R11" s="192">
        <f t="shared" si="3"/>
        <v>2.6782959063695992</v>
      </c>
      <c r="S11" s="57">
        <f t="shared" si="4"/>
        <v>1.5642336888477996E-2</v>
      </c>
    </row>
    <row r="12" spans="1:19" s="3" customFormat="1" ht="24" customHeight="1" x14ac:dyDescent="0.25">
      <c r="A12" s="46"/>
      <c r="B12" s="3" t="s">
        <v>33</v>
      </c>
      <c r="E12" s="31">
        <v>183240.63000000003</v>
      </c>
      <c r="F12" s="141">
        <v>196803.7</v>
      </c>
      <c r="G12" s="247">
        <f>E12/E11</f>
        <v>0.88517728773510518</v>
      </c>
      <c r="H12" s="215">
        <f>F12/F11</f>
        <v>0.88770359232185114</v>
      </c>
      <c r="I12" s="206">
        <f t="shared" si="0"/>
        <v>7.4017809259878525E-2</v>
      </c>
      <c r="K12" s="31">
        <v>50866.734999999928</v>
      </c>
      <c r="L12" s="141">
        <v>55610.103999999985</v>
      </c>
      <c r="M12" s="247">
        <f>K12/K11</f>
        <v>0.93180403491366093</v>
      </c>
      <c r="N12" s="215">
        <f>L12/L11</f>
        <v>0.93654762749233877</v>
      </c>
      <c r="O12" s="206">
        <f t="shared" si="1"/>
        <v>9.3250903562024645E-2</v>
      </c>
      <c r="Q12" s="189">
        <f t="shared" si="2"/>
        <v>2.7759528549972745</v>
      </c>
      <c r="R12" s="190">
        <f t="shared" si="3"/>
        <v>2.8256635418947909</v>
      </c>
      <c r="S12" s="182">
        <f t="shared" si="4"/>
        <v>1.7907612086432625E-2</v>
      </c>
    </row>
    <row r="13" spans="1:19" ht="24" customHeight="1" x14ac:dyDescent="0.25">
      <c r="A13" s="8"/>
      <c r="B13" s="3" t="s">
        <v>37</v>
      </c>
      <c r="D13" s="3"/>
      <c r="E13" s="19">
        <v>22832.209999999981</v>
      </c>
      <c r="F13" s="140">
        <v>22007.569999999992</v>
      </c>
      <c r="G13" s="247">
        <f>E13/E11</f>
        <v>0.11029515517818468</v>
      </c>
      <c r="H13" s="215">
        <f>F13/F11</f>
        <v>9.9267437285348772E-2</v>
      </c>
      <c r="I13" s="182">
        <f t="shared" si="0"/>
        <v>-3.6117397308451052E-2</v>
      </c>
      <c r="K13" s="19">
        <v>3607.6779999999994</v>
      </c>
      <c r="L13" s="140">
        <v>3506.1040000000016</v>
      </c>
      <c r="M13" s="247">
        <f>K13/K11</f>
        <v>6.6087373547157116E-2</v>
      </c>
      <c r="N13" s="215">
        <f>L13/L11</f>
        <v>5.9047423880764567E-2</v>
      </c>
      <c r="O13" s="182">
        <f t="shared" si="1"/>
        <v>-2.8154951744584138E-2</v>
      </c>
      <c r="Q13" s="189">
        <f t="shared" si="2"/>
        <v>1.5800826989590595</v>
      </c>
      <c r="R13" s="190">
        <f t="shared" si="3"/>
        <v>1.5931354529373314</v>
      </c>
      <c r="S13" s="182">
        <f t="shared" si="4"/>
        <v>8.2608043154139242E-3</v>
      </c>
    </row>
    <row r="14" spans="1:19" ht="24" customHeight="1" thickBot="1" x14ac:dyDescent="0.3">
      <c r="A14" s="8"/>
      <c r="B14" t="s">
        <v>36</v>
      </c>
      <c r="E14" s="19">
        <v>937.25</v>
      </c>
      <c r="F14" s="140">
        <v>2888.5199999999995</v>
      </c>
      <c r="G14" s="247">
        <f>E14/E11</f>
        <v>4.5275570867101206E-3</v>
      </c>
      <c r="H14" s="215">
        <f>F14/F11</f>
        <v>1.3028970392800099E-2</v>
      </c>
      <c r="I14" s="186">
        <f t="shared" si="0"/>
        <v>2.0819098426246994</v>
      </c>
      <c r="K14" s="19">
        <v>115.107</v>
      </c>
      <c r="L14" s="140">
        <v>261.55599999999998</v>
      </c>
      <c r="M14" s="247">
        <f>K14/K11</f>
        <v>2.1085915391818822E-3</v>
      </c>
      <c r="N14" s="215">
        <f>L14/L11</f>
        <v>4.4049486268967633E-3</v>
      </c>
      <c r="O14" s="209">
        <f t="shared" si="1"/>
        <v>1.2722857862684285</v>
      </c>
      <c r="Q14" s="189">
        <f t="shared" si="2"/>
        <v>1.2281355028007468</v>
      </c>
      <c r="R14" s="190">
        <f t="shared" si="3"/>
        <v>0.90550177945799237</v>
      </c>
      <c r="S14" s="182">
        <f t="shared" si="4"/>
        <v>-0.26270205739268387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350511.03999999992</v>
      </c>
      <c r="F15" s="145">
        <v>363268.84</v>
      </c>
      <c r="G15" s="243">
        <f>G7+G11</f>
        <v>1</v>
      </c>
      <c r="H15" s="244">
        <f>H7+H11</f>
        <v>1</v>
      </c>
      <c r="I15" s="164">
        <f t="shared" si="0"/>
        <v>3.6397712323127135E-2</v>
      </c>
      <c r="J15" s="1"/>
      <c r="K15" s="17">
        <v>87795.406999999934</v>
      </c>
      <c r="L15" s="145">
        <v>93578.251999999993</v>
      </c>
      <c r="M15" s="243">
        <f>M7+M11</f>
        <v>1</v>
      </c>
      <c r="N15" s="244">
        <f>N7+N11</f>
        <v>1</v>
      </c>
      <c r="O15" s="164">
        <f t="shared" si="1"/>
        <v>6.586728392295127E-2</v>
      </c>
      <c r="Q15" s="191">
        <f t="shared" si="2"/>
        <v>2.504782930660328</v>
      </c>
      <c r="R15" s="192">
        <f t="shared" si="3"/>
        <v>2.576005472971477</v>
      </c>
      <c r="S15" s="57">
        <f t="shared" si="4"/>
        <v>2.8434616604630415E-2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282403.07</v>
      </c>
      <c r="F16" s="181">
        <f t="shared" ref="F16:F17" si="5">F8+F12</f>
        <v>298201.84999999998</v>
      </c>
      <c r="G16" s="245">
        <f>E16/E15</f>
        <v>0.80568951551426193</v>
      </c>
      <c r="H16" s="246">
        <f>F16/F15</f>
        <v>0.82088474750545615</v>
      </c>
      <c r="I16" s="207">
        <f t="shared" si="0"/>
        <v>5.5944080211309206E-2</v>
      </c>
      <c r="J16" s="3"/>
      <c r="K16" s="180">
        <f t="shared" ref="K16:L18" si="6">K8+K12</f>
        <v>75921.156999999919</v>
      </c>
      <c r="L16" s="181">
        <f t="shared" si="6"/>
        <v>82479.981999999989</v>
      </c>
      <c r="M16" s="250">
        <f>K16/K15</f>
        <v>0.86475089750423928</v>
      </c>
      <c r="N16" s="246">
        <f>L16/L15</f>
        <v>0.8814011828303866</v>
      </c>
      <c r="O16" s="207">
        <f t="shared" si="1"/>
        <v>8.6389950564110571E-2</v>
      </c>
      <c r="P16" s="3"/>
      <c r="Q16" s="189">
        <f t="shared" si="2"/>
        <v>2.6883970135310471</v>
      </c>
      <c r="R16" s="190">
        <f t="shared" si="3"/>
        <v>2.7659111437437427</v>
      </c>
      <c r="S16" s="182">
        <f t="shared" si="4"/>
        <v>2.8832843446320255E-2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63361.569999999963</v>
      </c>
      <c r="F17" s="140">
        <f t="shared" si="5"/>
        <v>58616.279999999992</v>
      </c>
      <c r="G17" s="248">
        <f>E17/E15</f>
        <v>0.18076911357770636</v>
      </c>
      <c r="H17" s="215">
        <f>F17/F15</f>
        <v>0.16135785276821427</v>
      </c>
      <c r="I17" s="182">
        <f t="shared" si="0"/>
        <v>-7.489224146434463E-2</v>
      </c>
      <c r="K17" s="19">
        <f t="shared" si="6"/>
        <v>10906.077000000005</v>
      </c>
      <c r="L17" s="140">
        <f t="shared" si="6"/>
        <v>10015.747000000001</v>
      </c>
      <c r="M17" s="247">
        <f>K17/K15</f>
        <v>0.12422149828407325</v>
      </c>
      <c r="N17" s="215">
        <f>L17/L15</f>
        <v>0.10703071264891763</v>
      </c>
      <c r="O17" s="182">
        <f t="shared" si="1"/>
        <v>-8.1636137357181976E-2</v>
      </c>
      <c r="Q17" s="189">
        <f t="shared" si="2"/>
        <v>1.7212447545097147</v>
      </c>
      <c r="R17" s="190">
        <f t="shared" si="3"/>
        <v>1.7086971401119282</v>
      </c>
      <c r="S17" s="182">
        <f t="shared" si="4"/>
        <v>-7.2898490263580305E-3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4746.3999999999996</v>
      </c>
      <c r="F18" s="142">
        <f>F10+F14</f>
        <v>6450.7099999999991</v>
      </c>
      <c r="G18" s="249">
        <f>E18/E15</f>
        <v>1.3541370908031886E-2</v>
      </c>
      <c r="H18" s="221">
        <f>F18/F15</f>
        <v>1.77573997263294E-2</v>
      </c>
      <c r="I18" s="208">
        <f t="shared" si="0"/>
        <v>0.35907424574414287</v>
      </c>
      <c r="K18" s="21">
        <f t="shared" si="6"/>
        <v>968.173</v>
      </c>
      <c r="L18" s="142">
        <f t="shared" si="6"/>
        <v>1082.5229999999999</v>
      </c>
      <c r="M18" s="249">
        <f>K18/K15</f>
        <v>1.1027604211687301E-2</v>
      </c>
      <c r="N18" s="221">
        <f>L18/L15</f>
        <v>1.1568104520695685E-2</v>
      </c>
      <c r="O18" s="208">
        <f t="shared" si="1"/>
        <v>0.11810905695572993</v>
      </c>
      <c r="Q18" s="193">
        <f t="shared" si="2"/>
        <v>2.0398049047699311</v>
      </c>
      <c r="R18" s="194">
        <f t="shared" si="3"/>
        <v>1.6781455064636297</v>
      </c>
      <c r="S18" s="186">
        <f t="shared" si="4"/>
        <v>-0.17730097494156818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57" id="{E0176B34-D790-464E-9202-A2DCC57EB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8" id="{233737AC-CB54-4D6E-931B-9D9405402A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20F04751-E1AE-4503-A136-E97E3FC04A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lha2"/>
  <dimension ref="A1:A21"/>
  <sheetViews>
    <sheetView showGridLines="0" showRowColHeaders="0" topLeftCell="A10" workbookViewId="0">
      <selection activeCell="A22" sqref="A22"/>
    </sheetView>
  </sheetViews>
  <sheetFormatPr defaultRowHeight="15" x14ac:dyDescent="0.25"/>
  <cols>
    <col min="1" max="1" width="152.5703125" customWidth="1"/>
  </cols>
  <sheetData>
    <row r="1" spans="1:1" ht="18.75" x14ac:dyDescent="0.3">
      <c r="A1" s="7" t="s">
        <v>27</v>
      </c>
    </row>
    <row r="3" spans="1:1" ht="46.5" customHeight="1" x14ac:dyDescent="0.25">
      <c r="A3" s="6" t="s">
        <v>28</v>
      </c>
    </row>
    <row r="5" spans="1:1" x14ac:dyDescent="0.25">
      <c r="A5" t="s">
        <v>32</v>
      </c>
    </row>
    <row r="7" spans="1:1" x14ac:dyDescent="0.25">
      <c r="A7" t="s">
        <v>106</v>
      </c>
    </row>
    <row r="9" spans="1:1" x14ac:dyDescent="0.25">
      <c r="A9" t="s">
        <v>96</v>
      </c>
    </row>
    <row r="11" spans="1:1" x14ac:dyDescent="0.25">
      <c r="A11" t="s">
        <v>103</v>
      </c>
    </row>
    <row r="13" spans="1:1" x14ac:dyDescent="0.25">
      <c r="A13" t="s">
        <v>114</v>
      </c>
    </row>
    <row r="15" spans="1:1" x14ac:dyDescent="0.25">
      <c r="A15" t="s">
        <v>113</v>
      </c>
    </row>
    <row r="17" spans="1:1" x14ac:dyDescent="0.25">
      <c r="A17" t="s">
        <v>116</v>
      </c>
    </row>
    <row r="19" spans="1:1" x14ac:dyDescent="0.25">
      <c r="A19" t="s">
        <v>145</v>
      </c>
    </row>
    <row r="21" spans="1:1" x14ac:dyDescent="0.25">
      <c r="A21" t="s">
        <v>240</v>
      </c>
    </row>
  </sheetData>
  <customSheetViews>
    <customSheetView guid="{D2454DF7-9151-402B-B9E4-208D72282370}" showGridLines="0" showRowCol="0">
      <pageMargins left="0.7" right="0.7" top="0.75" bottom="0.75" header="0.3" footer="0.3"/>
      <pageSetup paperSize="9" orientation="portrait" horizontalDpi="4294967292" verticalDpi="0" r:id="rId1"/>
    </customSheetView>
  </customSheetViews>
  <pageMargins left="0.7" right="0.7" top="0.75" bottom="0.75" header="0.3" footer="0.3"/>
  <pageSetup paperSize="9" orientation="portrait"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olha13">
    <pageSetUpPr fitToPage="1"/>
  </sheetPr>
  <dimension ref="A1:P96"/>
  <sheetViews>
    <sheetView showGridLines="0" workbookViewId="0">
      <selection activeCell="H96" sqref="H96:I96"/>
    </sheetView>
  </sheetViews>
  <sheetFormatPr defaultRowHeight="15" x14ac:dyDescent="0.25"/>
  <cols>
    <col min="1" max="1" width="33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139</v>
      </c>
    </row>
    <row r="3" spans="1:16" ht="8.25" customHeight="1" thickBot="1" x14ac:dyDescent="0.3"/>
    <row r="4" spans="1:16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104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6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151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2023/2022</v>
      </c>
      <c r="N5" s="343" t="str">
        <f>B5</f>
        <v>jan-jun</v>
      </c>
      <c r="O5" s="344"/>
      <c r="P5" s="131" t="str">
        <f>F5</f>
        <v>2023/2022</v>
      </c>
    </row>
    <row r="6" spans="1:16" ht="19.5" customHeight="1" thickBot="1" x14ac:dyDescent="0.3">
      <c r="A6" s="361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153</v>
      </c>
      <c r="B7" s="39">
        <v>40984.18</v>
      </c>
      <c r="C7" s="147">
        <v>49642.54</v>
      </c>
      <c r="D7" s="247">
        <f>B7/$B$33</f>
        <v>0.11692693046130585</v>
      </c>
      <c r="E7" s="246">
        <f>C7/$C$33</f>
        <v>0.13665510094397312</v>
      </c>
      <c r="F7" s="52">
        <f>(C7-B7)/B7</f>
        <v>0.21126102803569574</v>
      </c>
      <c r="H7" s="39">
        <v>10079.198</v>
      </c>
      <c r="I7" s="147">
        <v>12992.725999999999</v>
      </c>
      <c r="J7" s="247">
        <f>H7/$H$33</f>
        <v>0.1148032493317105</v>
      </c>
      <c r="K7" s="246">
        <f>I7/$I$33</f>
        <v>0.13884343554525896</v>
      </c>
      <c r="L7" s="52">
        <f>(I7-H7)/H7</f>
        <v>0.2890634750899822</v>
      </c>
      <c r="N7" s="27">
        <f t="shared" ref="N7:N33" si="0">(H7/B7)*10</f>
        <v>2.4592899016156968</v>
      </c>
      <c r="O7" s="151">
        <f t="shared" ref="O7:O33" si="1">(I7/C7)*10</f>
        <v>2.6172564900990158</v>
      </c>
      <c r="P7" s="61">
        <f>(O7-N7)/N7</f>
        <v>6.423260160566617E-2</v>
      </c>
    </row>
    <row r="8" spans="1:16" ht="20.100000000000001" customHeight="1" x14ac:dyDescent="0.25">
      <c r="A8" s="8" t="s">
        <v>152</v>
      </c>
      <c r="B8" s="19">
        <v>41927.109999999993</v>
      </c>
      <c r="C8" s="140">
        <v>39237.129999999997</v>
      </c>
      <c r="D8" s="247">
        <f t="shared" ref="D8:D32" si="2">B8/$B$33</f>
        <v>0.11961708823779128</v>
      </c>
      <c r="E8" s="215">
        <f t="shared" ref="E8:E32" si="3">C8/$C$33</f>
        <v>0.10801127341392676</v>
      </c>
      <c r="F8" s="52">
        <f t="shared" ref="F8:F33" si="4">(C8-B8)/B8</f>
        <v>-6.4158488386153886E-2</v>
      </c>
      <c r="H8" s="19">
        <v>10916.493</v>
      </c>
      <c r="I8" s="140">
        <v>10231.795</v>
      </c>
      <c r="J8" s="247">
        <f t="shared" ref="J8:J32" si="5">H8/$H$33</f>
        <v>0.12434013774775259</v>
      </c>
      <c r="K8" s="215">
        <f t="shared" ref="K8:K32" si="6">I8/$I$33</f>
        <v>0.1093394542142121</v>
      </c>
      <c r="L8" s="52">
        <f t="shared" ref="L8:L33" si="7">(I8-H8)/H8</f>
        <v>-6.2721425278246437E-2</v>
      </c>
      <c r="N8" s="27">
        <f t="shared" si="0"/>
        <v>2.6036836309490452</v>
      </c>
      <c r="O8" s="152">
        <f t="shared" si="1"/>
        <v>2.6076818054735402</v>
      </c>
      <c r="P8" s="52">
        <f t="shared" ref="P8:P71" si="8">(O8-N8)/N8</f>
        <v>1.5355838462746279E-3</v>
      </c>
    </row>
    <row r="9" spans="1:16" ht="20.100000000000001" customHeight="1" x14ac:dyDescent="0.25">
      <c r="A9" s="8" t="s">
        <v>186</v>
      </c>
      <c r="B9" s="19">
        <v>36818.480000000003</v>
      </c>
      <c r="C9" s="140">
        <v>38137.200000000004</v>
      </c>
      <c r="D9" s="247">
        <f t="shared" si="2"/>
        <v>0.10504228340425455</v>
      </c>
      <c r="E9" s="215">
        <f t="shared" si="3"/>
        <v>0.10498340567828504</v>
      </c>
      <c r="F9" s="52">
        <f t="shared" si="4"/>
        <v>3.5816796347920961E-2</v>
      </c>
      <c r="H9" s="19">
        <v>9038.3080000000009</v>
      </c>
      <c r="I9" s="140">
        <v>9552.860999999999</v>
      </c>
      <c r="J9" s="247">
        <f t="shared" si="5"/>
        <v>0.10294738994717573</v>
      </c>
      <c r="K9" s="215">
        <f t="shared" si="6"/>
        <v>0.10208420007674432</v>
      </c>
      <c r="L9" s="52">
        <f t="shared" si="7"/>
        <v>5.6930235172335135E-2</v>
      </c>
      <c r="N9" s="27">
        <f t="shared" si="0"/>
        <v>2.4548292053338434</v>
      </c>
      <c r="O9" s="152">
        <f t="shared" si="1"/>
        <v>2.5048669016078784</v>
      </c>
      <c r="P9" s="52">
        <f t="shared" si="8"/>
        <v>2.03833717495756E-2</v>
      </c>
    </row>
    <row r="10" spans="1:16" ht="20.100000000000001" customHeight="1" x14ac:dyDescent="0.25">
      <c r="A10" s="8" t="s">
        <v>190</v>
      </c>
      <c r="B10" s="19">
        <v>30029.9</v>
      </c>
      <c r="C10" s="140">
        <v>34926.370000000003</v>
      </c>
      <c r="D10" s="247">
        <f t="shared" si="2"/>
        <v>8.5674619549786502E-2</v>
      </c>
      <c r="E10" s="215">
        <f t="shared" si="3"/>
        <v>9.6144689976712605E-2</v>
      </c>
      <c r="F10" s="52">
        <f t="shared" si="4"/>
        <v>0.16305315702016993</v>
      </c>
      <c r="H10" s="19">
        <v>7165.8750000000018</v>
      </c>
      <c r="I10" s="140">
        <v>8617.8529999999992</v>
      </c>
      <c r="J10" s="247">
        <f t="shared" si="5"/>
        <v>8.1620158102348142E-2</v>
      </c>
      <c r="K10" s="215">
        <f t="shared" si="6"/>
        <v>9.2092476786166083E-2</v>
      </c>
      <c r="L10" s="52">
        <f t="shared" si="7"/>
        <v>0.202623964275123</v>
      </c>
      <c r="N10" s="27">
        <f t="shared" si="0"/>
        <v>2.3862467074482439</v>
      </c>
      <c r="O10" s="152">
        <f t="shared" si="1"/>
        <v>2.467434491474493</v>
      </c>
      <c r="P10" s="52">
        <f t="shared" si="8"/>
        <v>3.4023214688085668E-2</v>
      </c>
    </row>
    <row r="11" spans="1:16" ht="20.100000000000001" customHeight="1" x14ac:dyDescent="0.25">
      <c r="A11" s="8" t="s">
        <v>191</v>
      </c>
      <c r="B11" s="19">
        <v>34496.069999999992</v>
      </c>
      <c r="C11" s="140">
        <v>31840.979999999996</v>
      </c>
      <c r="D11" s="247">
        <f t="shared" si="2"/>
        <v>9.8416500661434203E-2</v>
      </c>
      <c r="E11" s="215">
        <f t="shared" si="3"/>
        <v>8.7651283275493735E-2</v>
      </c>
      <c r="F11" s="52">
        <f t="shared" si="4"/>
        <v>-7.6967898082303199E-2</v>
      </c>
      <c r="H11" s="19">
        <v>7792.6739999999991</v>
      </c>
      <c r="I11" s="140">
        <v>7395.3439999999982</v>
      </c>
      <c r="J11" s="247">
        <f t="shared" si="5"/>
        <v>8.8759472349162871E-2</v>
      </c>
      <c r="K11" s="215">
        <f t="shared" si="6"/>
        <v>7.9028447763696191E-2</v>
      </c>
      <c r="L11" s="52">
        <f t="shared" si="7"/>
        <v>-5.0987632743266419E-2</v>
      </c>
      <c r="N11" s="27">
        <f t="shared" si="0"/>
        <v>2.2590034169109701</v>
      </c>
      <c r="O11" s="152">
        <f t="shared" si="1"/>
        <v>2.3225868048031182</v>
      </c>
      <c r="P11" s="52">
        <f t="shared" si="8"/>
        <v>2.8146654146762637E-2</v>
      </c>
    </row>
    <row r="12" spans="1:16" ht="20.100000000000001" customHeight="1" x14ac:dyDescent="0.25">
      <c r="A12" s="8" t="s">
        <v>154</v>
      </c>
      <c r="B12" s="19">
        <v>18983.52</v>
      </c>
      <c r="C12" s="140">
        <v>17865.29</v>
      </c>
      <c r="D12" s="247">
        <f t="shared" si="2"/>
        <v>5.4159549439583982E-2</v>
      </c>
      <c r="E12" s="215">
        <f t="shared" si="3"/>
        <v>4.9179252478687707E-2</v>
      </c>
      <c r="F12" s="52">
        <f t="shared" si="4"/>
        <v>-5.8905303126079861E-2</v>
      </c>
      <c r="H12" s="19">
        <v>5782.8939999999993</v>
      </c>
      <c r="I12" s="140">
        <v>5267.0850000000009</v>
      </c>
      <c r="J12" s="247">
        <f t="shared" si="5"/>
        <v>6.5867842038707103E-2</v>
      </c>
      <c r="K12" s="215">
        <f t="shared" si="6"/>
        <v>5.6285353566980514E-2</v>
      </c>
      <c r="L12" s="52">
        <f t="shared" si="7"/>
        <v>-8.9195651865657311E-2</v>
      </c>
      <c r="N12" s="27">
        <f t="shared" si="0"/>
        <v>3.0462706600251162</v>
      </c>
      <c r="O12" s="152">
        <f t="shared" si="1"/>
        <v>2.9482225029652476</v>
      </c>
      <c r="P12" s="52">
        <f t="shared" si="8"/>
        <v>-3.2186292027990768E-2</v>
      </c>
    </row>
    <row r="13" spans="1:16" ht="20.100000000000001" customHeight="1" x14ac:dyDescent="0.25">
      <c r="A13" s="8" t="s">
        <v>188</v>
      </c>
      <c r="B13" s="19">
        <v>9397.07</v>
      </c>
      <c r="C13" s="140">
        <v>16344.27</v>
      </c>
      <c r="D13" s="247">
        <f t="shared" si="2"/>
        <v>2.6809626310201239E-2</v>
      </c>
      <c r="E13" s="215">
        <f t="shared" si="3"/>
        <v>4.4992215682468133E-2</v>
      </c>
      <c r="F13" s="52">
        <f t="shared" si="4"/>
        <v>0.73929426938396769</v>
      </c>
      <c r="H13" s="19">
        <v>2184.4360000000001</v>
      </c>
      <c r="I13" s="140">
        <v>3986.7900000000004</v>
      </c>
      <c r="J13" s="247">
        <f t="shared" si="5"/>
        <v>2.4880982669173119E-2</v>
      </c>
      <c r="K13" s="215">
        <f t="shared" si="6"/>
        <v>4.2603809269700837E-2</v>
      </c>
      <c r="L13" s="52">
        <f t="shared" si="7"/>
        <v>0.82508894744455785</v>
      </c>
      <c r="N13" s="27">
        <f t="shared" si="0"/>
        <v>2.3245926655861879</v>
      </c>
      <c r="O13" s="152">
        <f t="shared" si="1"/>
        <v>2.4392585291358992</v>
      </c>
      <c r="P13" s="52">
        <f t="shared" si="8"/>
        <v>4.9327293012342122E-2</v>
      </c>
    </row>
    <row r="14" spans="1:16" ht="20.100000000000001" customHeight="1" x14ac:dyDescent="0.25">
      <c r="A14" s="8" t="s">
        <v>156</v>
      </c>
      <c r="B14" s="19">
        <v>10218.98</v>
      </c>
      <c r="C14" s="140">
        <v>11281.76</v>
      </c>
      <c r="D14" s="247">
        <f t="shared" si="2"/>
        <v>2.9154516787830702E-2</v>
      </c>
      <c r="E14" s="215">
        <f t="shared" si="3"/>
        <v>3.1056228219298977E-2</v>
      </c>
      <c r="F14" s="52">
        <f t="shared" si="4"/>
        <v>0.10400059497131814</v>
      </c>
      <c r="H14" s="19">
        <v>3691.6319999999996</v>
      </c>
      <c r="I14" s="140">
        <v>3812.5180000000014</v>
      </c>
      <c r="J14" s="247">
        <f t="shared" si="5"/>
        <v>4.2048122175685113E-2</v>
      </c>
      <c r="K14" s="215">
        <f t="shared" si="6"/>
        <v>4.074149621858722E-2</v>
      </c>
      <c r="L14" s="52">
        <f t="shared" si="7"/>
        <v>3.2745950842337966E-2</v>
      </c>
      <c r="N14" s="27">
        <f t="shared" si="0"/>
        <v>3.6125249291025128</v>
      </c>
      <c r="O14" s="152">
        <f t="shared" si="1"/>
        <v>3.3793645672306463</v>
      </c>
      <c r="P14" s="52">
        <f t="shared" si="8"/>
        <v>-6.4542215333526387E-2</v>
      </c>
    </row>
    <row r="15" spans="1:16" ht="20.100000000000001" customHeight="1" x14ac:dyDescent="0.25">
      <c r="A15" s="8" t="s">
        <v>195</v>
      </c>
      <c r="B15" s="19">
        <v>15651.959999999997</v>
      </c>
      <c r="C15" s="140">
        <v>16251.029999999999</v>
      </c>
      <c r="D15" s="247">
        <f t="shared" si="2"/>
        <v>4.4654684771127308E-2</v>
      </c>
      <c r="E15" s="215">
        <f t="shared" si="3"/>
        <v>4.4735546269258894E-2</v>
      </c>
      <c r="F15" s="52">
        <f t="shared" si="4"/>
        <v>3.8274439750676695E-2</v>
      </c>
      <c r="H15" s="19">
        <v>2979.134</v>
      </c>
      <c r="I15" s="140">
        <v>3282.9090000000001</v>
      </c>
      <c r="J15" s="247">
        <f t="shared" si="5"/>
        <v>3.3932686250887821E-2</v>
      </c>
      <c r="K15" s="215">
        <f t="shared" si="6"/>
        <v>3.5081965412219931E-2</v>
      </c>
      <c r="L15" s="52">
        <f t="shared" si="7"/>
        <v>0.10196755164420268</v>
      </c>
      <c r="N15" s="27">
        <f t="shared" si="0"/>
        <v>1.9033616237199691</v>
      </c>
      <c r="O15" s="152">
        <f t="shared" si="1"/>
        <v>2.0201236475472633</v>
      </c>
      <c r="P15" s="52">
        <f t="shared" si="8"/>
        <v>6.1345160253411052E-2</v>
      </c>
    </row>
    <row r="16" spans="1:16" ht="20.100000000000001" customHeight="1" x14ac:dyDescent="0.25">
      <c r="A16" s="8" t="s">
        <v>187</v>
      </c>
      <c r="B16" s="19">
        <v>12483.769999999997</v>
      </c>
      <c r="C16" s="140">
        <v>10069.84</v>
      </c>
      <c r="D16" s="247">
        <f t="shared" si="2"/>
        <v>3.561591098528593E-2</v>
      </c>
      <c r="E16" s="215">
        <f t="shared" si="3"/>
        <v>2.7720076404020792E-2</v>
      </c>
      <c r="F16" s="52">
        <f t="shared" si="4"/>
        <v>-0.19336546572069152</v>
      </c>
      <c r="H16" s="19">
        <v>3274.8040000000001</v>
      </c>
      <c r="I16" s="140">
        <v>2862.7260000000001</v>
      </c>
      <c r="J16" s="247">
        <f t="shared" si="5"/>
        <v>3.7300402286420294E-2</v>
      </c>
      <c r="K16" s="215">
        <f t="shared" si="6"/>
        <v>3.0591787502079013E-2</v>
      </c>
      <c r="L16" s="52">
        <f t="shared" si="7"/>
        <v>-0.12583287427278089</v>
      </c>
      <c r="N16" s="27">
        <f t="shared" si="0"/>
        <v>2.623249226796073</v>
      </c>
      <c r="O16" s="152">
        <f t="shared" si="1"/>
        <v>2.8428713862385102</v>
      </c>
      <c r="P16" s="52">
        <f t="shared" si="8"/>
        <v>8.3721423492297969E-2</v>
      </c>
    </row>
    <row r="17" spans="1:16" ht="20.100000000000001" customHeight="1" x14ac:dyDescent="0.25">
      <c r="A17" s="8" t="s">
        <v>155</v>
      </c>
      <c r="B17" s="19">
        <v>6214.17</v>
      </c>
      <c r="C17" s="140">
        <v>10083.330000000002</v>
      </c>
      <c r="D17" s="247">
        <f t="shared" si="2"/>
        <v>1.7728885229977349E-2</v>
      </c>
      <c r="E17" s="215">
        <f t="shared" si="3"/>
        <v>2.7757211436026295E-2</v>
      </c>
      <c r="F17" s="52">
        <f t="shared" si="4"/>
        <v>0.62263504216975096</v>
      </c>
      <c r="H17" s="19">
        <v>1729.5189999999998</v>
      </c>
      <c r="I17" s="140">
        <v>2785.384</v>
      </c>
      <c r="J17" s="247">
        <f t="shared" si="5"/>
        <v>1.9699424595184117E-2</v>
      </c>
      <c r="K17" s="215">
        <f t="shared" si="6"/>
        <v>2.9765292046703331E-2</v>
      </c>
      <c r="L17" s="52">
        <f t="shared" si="7"/>
        <v>0.61049632874805093</v>
      </c>
      <c r="N17" s="27">
        <f t="shared" si="0"/>
        <v>2.7831858478284306</v>
      </c>
      <c r="O17" s="152">
        <f t="shared" si="1"/>
        <v>2.7623652106992429</v>
      </c>
      <c r="P17" s="52">
        <f t="shared" si="8"/>
        <v>-7.4808648317297635E-3</v>
      </c>
    </row>
    <row r="18" spans="1:16" ht="20.100000000000001" customHeight="1" x14ac:dyDescent="0.25">
      <c r="A18" s="8" t="s">
        <v>157</v>
      </c>
      <c r="B18" s="19">
        <v>11485.94</v>
      </c>
      <c r="C18" s="140">
        <v>10941.34</v>
      </c>
      <c r="D18" s="247">
        <f t="shared" si="2"/>
        <v>3.2769124761376986E-2</v>
      </c>
      <c r="E18" s="215">
        <f t="shared" si="3"/>
        <v>3.0119126099557574E-2</v>
      </c>
      <c r="F18" s="52">
        <f t="shared" si="4"/>
        <v>-4.7414491108259342E-2</v>
      </c>
      <c r="H18" s="19">
        <v>2536.3760000000002</v>
      </c>
      <c r="I18" s="140">
        <v>2542.5220000000004</v>
      </c>
      <c r="J18" s="247">
        <f t="shared" si="5"/>
        <v>2.8889620615347229E-2</v>
      </c>
      <c r="K18" s="215">
        <f t="shared" si="6"/>
        <v>2.7170009544525375E-2</v>
      </c>
      <c r="L18" s="52">
        <f t="shared" si="7"/>
        <v>2.4231423101307476E-3</v>
      </c>
      <c r="N18" s="27">
        <f t="shared" si="0"/>
        <v>2.2082441663459846</v>
      </c>
      <c r="O18" s="152">
        <f t="shared" si="1"/>
        <v>2.3237756984062283</v>
      </c>
      <c r="P18" s="52">
        <f t="shared" si="8"/>
        <v>5.2318277942703897E-2</v>
      </c>
    </row>
    <row r="19" spans="1:16" ht="20.100000000000001" customHeight="1" x14ac:dyDescent="0.25">
      <c r="A19" s="8" t="s">
        <v>158</v>
      </c>
      <c r="B19" s="19">
        <v>3463.7899999999995</v>
      </c>
      <c r="C19" s="140">
        <v>9146.3700000000008</v>
      </c>
      <c r="D19" s="247">
        <f t="shared" si="2"/>
        <v>9.8821138415497532E-3</v>
      </c>
      <c r="E19" s="215">
        <f t="shared" si="3"/>
        <v>2.5177964617058828E-2</v>
      </c>
      <c r="F19" s="52">
        <f t="shared" si="4"/>
        <v>1.6405671244503861</v>
      </c>
      <c r="H19" s="19">
        <v>709.68200000000002</v>
      </c>
      <c r="I19" s="140">
        <v>2065.6469999999999</v>
      </c>
      <c r="J19" s="247">
        <f t="shared" si="5"/>
        <v>8.0833613539715125E-3</v>
      </c>
      <c r="K19" s="215">
        <f t="shared" si="6"/>
        <v>2.2074007110113578E-2</v>
      </c>
      <c r="L19" s="52">
        <f t="shared" si="7"/>
        <v>1.9106656220673484</v>
      </c>
      <c r="N19" s="27">
        <f t="shared" si="0"/>
        <v>2.0488597749863589</v>
      </c>
      <c r="O19" s="152">
        <f t="shared" si="1"/>
        <v>2.2584336736869379</v>
      </c>
      <c r="P19" s="52">
        <f t="shared" si="8"/>
        <v>0.10228806346787417</v>
      </c>
    </row>
    <row r="20" spans="1:16" ht="20.100000000000001" customHeight="1" x14ac:dyDescent="0.25">
      <c r="A20" s="8" t="s">
        <v>185</v>
      </c>
      <c r="B20" s="19">
        <v>11978.890000000001</v>
      </c>
      <c r="C20" s="140">
        <v>8794.17</v>
      </c>
      <c r="D20" s="247">
        <f t="shared" si="2"/>
        <v>3.4175499864426521E-2</v>
      </c>
      <c r="E20" s="215">
        <f t="shared" si="3"/>
        <v>2.4208434722890089E-2</v>
      </c>
      <c r="F20" s="52">
        <f t="shared" si="4"/>
        <v>-0.26586102719033239</v>
      </c>
      <c r="H20" s="19">
        <v>2147.94</v>
      </c>
      <c r="I20" s="140">
        <v>1631.3689999999999</v>
      </c>
      <c r="J20" s="247">
        <f t="shared" si="5"/>
        <v>2.4465288941595775E-2</v>
      </c>
      <c r="K20" s="215">
        <f t="shared" si="6"/>
        <v>1.7433206595908631E-2</v>
      </c>
      <c r="L20" s="52">
        <f t="shared" si="7"/>
        <v>-0.24049601013063684</v>
      </c>
      <c r="N20" s="27">
        <f t="shared" si="0"/>
        <v>1.7931043694365669</v>
      </c>
      <c r="O20" s="152">
        <f t="shared" si="1"/>
        <v>1.8550573846082119</v>
      </c>
      <c r="P20" s="52">
        <f t="shared" si="8"/>
        <v>3.4550702250038007E-2</v>
      </c>
    </row>
    <row r="21" spans="1:16" ht="20.100000000000001" customHeight="1" x14ac:dyDescent="0.25">
      <c r="A21" s="8" t="s">
        <v>193</v>
      </c>
      <c r="B21" s="19">
        <v>3349.8700000000008</v>
      </c>
      <c r="C21" s="140">
        <v>4737.8599999999988</v>
      </c>
      <c r="D21" s="247">
        <f t="shared" si="2"/>
        <v>9.5571026807030109E-3</v>
      </c>
      <c r="E21" s="215">
        <f t="shared" si="3"/>
        <v>1.3042296718870798E-2</v>
      </c>
      <c r="F21" s="52">
        <f t="shared" si="4"/>
        <v>0.41434145205634776</v>
      </c>
      <c r="H21" s="19">
        <v>815.73200000000008</v>
      </c>
      <c r="I21" s="140">
        <v>1215.5140000000004</v>
      </c>
      <c r="J21" s="247">
        <f t="shared" si="5"/>
        <v>9.2912833128047361E-3</v>
      </c>
      <c r="K21" s="215">
        <f t="shared" si="6"/>
        <v>1.2989278748228814E-2</v>
      </c>
      <c r="L21" s="52">
        <f t="shared" si="7"/>
        <v>0.4900898824613969</v>
      </c>
      <c r="N21" s="27">
        <f t="shared" si="0"/>
        <v>2.4351153925376208</v>
      </c>
      <c r="O21" s="152">
        <f t="shared" si="1"/>
        <v>2.5655338064020476</v>
      </c>
      <c r="P21" s="52">
        <f t="shared" si="8"/>
        <v>5.3557385520247788E-2</v>
      </c>
    </row>
    <row r="22" spans="1:16" ht="20.100000000000001" customHeight="1" x14ac:dyDescent="0.25">
      <c r="A22" s="8" t="s">
        <v>189</v>
      </c>
      <c r="B22" s="19">
        <v>9172.0600000000013</v>
      </c>
      <c r="C22" s="140">
        <v>4149.2599999999993</v>
      </c>
      <c r="D22" s="247">
        <f t="shared" si="2"/>
        <v>2.6167677913939601E-2</v>
      </c>
      <c r="E22" s="215">
        <f t="shared" si="3"/>
        <v>1.1422009110387781E-2</v>
      </c>
      <c r="F22" s="52">
        <f t="shared" si="4"/>
        <v>-0.54761961871160914</v>
      </c>
      <c r="H22" s="19">
        <v>2360.0119999999993</v>
      </c>
      <c r="I22" s="140">
        <v>1174.4280000000001</v>
      </c>
      <c r="J22" s="247">
        <f t="shared" si="5"/>
        <v>2.6880813935972751E-2</v>
      </c>
      <c r="K22" s="215">
        <f t="shared" si="6"/>
        <v>1.2550223742157527E-2</v>
      </c>
      <c r="L22" s="52">
        <f t="shared" si="7"/>
        <v>-0.50236354730399657</v>
      </c>
      <c r="N22" s="27">
        <f t="shared" si="0"/>
        <v>2.5730446595421301</v>
      </c>
      <c r="O22" s="152">
        <f t="shared" si="1"/>
        <v>2.8304516950010372</v>
      </c>
      <c r="P22" s="52">
        <f t="shared" si="8"/>
        <v>0.10003986308761245</v>
      </c>
    </row>
    <row r="23" spans="1:16" ht="20.100000000000001" customHeight="1" x14ac:dyDescent="0.25">
      <c r="A23" s="8" t="s">
        <v>160</v>
      </c>
      <c r="B23" s="19">
        <v>1809.9999999999998</v>
      </c>
      <c r="C23" s="140">
        <v>2471.96</v>
      </c>
      <c r="D23" s="247">
        <f t="shared" si="2"/>
        <v>5.163888703762368E-3</v>
      </c>
      <c r="E23" s="215">
        <f t="shared" si="3"/>
        <v>6.8047675104751654E-3</v>
      </c>
      <c r="F23" s="52">
        <f t="shared" si="4"/>
        <v>0.36572375690607756</v>
      </c>
      <c r="H23" s="19">
        <v>635.44600000000003</v>
      </c>
      <c r="I23" s="140">
        <v>1104.9580000000001</v>
      </c>
      <c r="J23" s="247">
        <f t="shared" si="5"/>
        <v>7.2378045926707766E-3</v>
      </c>
      <c r="K23" s="215">
        <f t="shared" si="6"/>
        <v>1.1807850396692601E-2</v>
      </c>
      <c r="L23" s="52">
        <f t="shared" si="7"/>
        <v>0.73887002200029595</v>
      </c>
      <c r="N23" s="27">
        <f t="shared" si="0"/>
        <v>3.5107513812154698</v>
      </c>
      <c r="O23" s="152">
        <f t="shared" si="1"/>
        <v>4.4699671515720327</v>
      </c>
      <c r="P23" s="52">
        <f t="shared" si="8"/>
        <v>0.27322235789435745</v>
      </c>
    </row>
    <row r="24" spans="1:16" ht="20.100000000000001" customHeight="1" x14ac:dyDescent="0.25">
      <c r="A24" s="8" t="s">
        <v>161</v>
      </c>
      <c r="B24" s="19">
        <v>4497.5700000000006</v>
      </c>
      <c r="C24" s="140">
        <v>3399.57</v>
      </c>
      <c r="D24" s="247">
        <f t="shared" si="2"/>
        <v>1.2831464595237856E-2</v>
      </c>
      <c r="E24" s="215">
        <f t="shared" si="3"/>
        <v>9.3582758157842588E-3</v>
      </c>
      <c r="F24" s="52">
        <f t="shared" si="4"/>
        <v>-0.24413183118884205</v>
      </c>
      <c r="H24" s="19">
        <v>1267.538</v>
      </c>
      <c r="I24" s="140">
        <v>1083.6319999999998</v>
      </c>
      <c r="J24" s="247">
        <f t="shared" si="5"/>
        <v>1.4437406731311128E-2</v>
      </c>
      <c r="K24" s="215">
        <f t="shared" si="6"/>
        <v>1.1579955564889157E-2</v>
      </c>
      <c r="L24" s="52">
        <f t="shared" si="7"/>
        <v>-0.14508914131173992</v>
      </c>
      <c r="N24" s="27">
        <f t="shared" si="0"/>
        <v>2.8182729785195115</v>
      </c>
      <c r="O24" s="152">
        <f t="shared" si="1"/>
        <v>3.1875560732680892</v>
      </c>
      <c r="P24" s="52">
        <f t="shared" si="8"/>
        <v>0.13103169833554185</v>
      </c>
    </row>
    <row r="25" spans="1:16" ht="20.100000000000001" customHeight="1" x14ac:dyDescent="0.25">
      <c r="A25" s="8" t="s">
        <v>194</v>
      </c>
      <c r="B25" s="19">
        <v>5617.9400000000005</v>
      </c>
      <c r="C25" s="140">
        <v>3482.5200000000004</v>
      </c>
      <c r="D25" s="247">
        <f t="shared" si="2"/>
        <v>1.6027854643323073E-2</v>
      </c>
      <c r="E25" s="215">
        <f t="shared" si="3"/>
        <v>9.5866191000582423E-3</v>
      </c>
      <c r="F25" s="52">
        <f t="shared" ref="F25:F27" si="9">(C25-B25)/B25</f>
        <v>-0.38010729911675806</v>
      </c>
      <c r="H25" s="19">
        <v>1573.5</v>
      </c>
      <c r="I25" s="140">
        <v>1033.527</v>
      </c>
      <c r="J25" s="247">
        <f t="shared" si="5"/>
        <v>1.7922349855955449E-2</v>
      </c>
      <c r="K25" s="215">
        <f t="shared" si="6"/>
        <v>1.1044521327455445E-2</v>
      </c>
      <c r="L25" s="52">
        <f t="shared" ref="L25:L29" si="10">(I25-H25)/H25</f>
        <v>-0.34316682554814104</v>
      </c>
      <c r="N25" s="27">
        <f t="shared" si="0"/>
        <v>2.8008487096693804</v>
      </c>
      <c r="O25" s="152">
        <f t="shared" si="1"/>
        <v>2.9677561076461871</v>
      </c>
      <c r="P25" s="52">
        <f t="shared" ref="P25:P29" si="11">(O25-N25)/N25</f>
        <v>5.9591722109299132E-2</v>
      </c>
    </row>
    <row r="26" spans="1:16" ht="20.100000000000001" customHeight="1" x14ac:dyDescent="0.25">
      <c r="A26" s="8" t="s">
        <v>172</v>
      </c>
      <c r="B26" s="19">
        <v>5284.76</v>
      </c>
      <c r="C26" s="140">
        <v>4152.74</v>
      </c>
      <c r="D26" s="247">
        <f t="shared" si="2"/>
        <v>1.5077299705024982E-2</v>
      </c>
      <c r="E26" s="215">
        <f t="shared" si="3"/>
        <v>1.1431588792476672E-2</v>
      </c>
      <c r="F26" s="52">
        <f t="shared" si="9"/>
        <v>-0.21420461856356776</v>
      </c>
      <c r="H26" s="19">
        <v>1138.2210000000002</v>
      </c>
      <c r="I26" s="140">
        <v>846.65499999999986</v>
      </c>
      <c r="J26" s="247">
        <f t="shared" si="5"/>
        <v>1.2964470909053366E-2</v>
      </c>
      <c r="K26" s="215">
        <f t="shared" si="6"/>
        <v>9.0475616065151532E-3</v>
      </c>
      <c r="L26" s="52">
        <f t="shared" si="10"/>
        <v>-0.25615939259598997</v>
      </c>
      <c r="N26" s="27">
        <f t="shared" si="0"/>
        <v>2.1537799256730676</v>
      </c>
      <c r="O26" s="152">
        <f t="shared" si="1"/>
        <v>2.0387864397963753</v>
      </c>
      <c r="P26" s="52">
        <f t="shared" si="11"/>
        <v>-5.3391474451948133E-2</v>
      </c>
    </row>
    <row r="27" spans="1:16" ht="20.100000000000001" customHeight="1" x14ac:dyDescent="0.25">
      <c r="A27" s="8" t="s">
        <v>198</v>
      </c>
      <c r="B27" s="19">
        <v>2446.84</v>
      </c>
      <c r="C27" s="140">
        <v>2527.9800000000005</v>
      </c>
      <c r="D27" s="247">
        <f t="shared" si="2"/>
        <v>6.980778693875091E-3</v>
      </c>
      <c r="E27" s="215">
        <f t="shared" si="3"/>
        <v>6.9589783698486268E-3</v>
      </c>
      <c r="F27" s="52">
        <f t="shared" si="9"/>
        <v>3.3161138447957497E-2</v>
      </c>
      <c r="H27" s="19">
        <v>619.11799999999994</v>
      </c>
      <c r="I27" s="140">
        <v>684.32799999999997</v>
      </c>
      <c r="J27" s="247">
        <f t="shared" si="5"/>
        <v>7.0518267544451389E-3</v>
      </c>
      <c r="K27" s="215">
        <f t="shared" si="6"/>
        <v>7.3128957356459277E-3</v>
      </c>
      <c r="L27" s="52">
        <f t="shared" si="10"/>
        <v>0.10532725587044803</v>
      </c>
      <c r="N27" s="27">
        <f t="shared" si="0"/>
        <v>2.5302757842768631</v>
      </c>
      <c r="O27" s="152">
        <f t="shared" si="1"/>
        <v>2.7070150871446765</v>
      </c>
      <c r="P27" s="52">
        <f t="shared" si="11"/>
        <v>6.984981793924272E-2</v>
      </c>
    </row>
    <row r="28" spans="1:16" ht="20.100000000000001" customHeight="1" x14ac:dyDescent="0.25">
      <c r="A28" s="8" t="s">
        <v>169</v>
      </c>
      <c r="B28" s="19">
        <v>1434.1000000000001</v>
      </c>
      <c r="C28" s="140">
        <v>2176.6400000000003</v>
      </c>
      <c r="D28" s="247">
        <f t="shared" si="2"/>
        <v>4.0914545801467479E-3</v>
      </c>
      <c r="E28" s="215">
        <f t="shared" si="3"/>
        <v>5.9918158683800165E-3</v>
      </c>
      <c r="F28" s="52">
        <f t="shared" ref="F28:F29" si="12">(C28-B28)/B28</f>
        <v>0.51777421379262267</v>
      </c>
      <c r="H28" s="19">
        <v>432.19499999999999</v>
      </c>
      <c r="I28" s="140">
        <v>641.75099999999998</v>
      </c>
      <c r="J28" s="247">
        <f t="shared" si="5"/>
        <v>4.9227518245914623E-3</v>
      </c>
      <c r="K28" s="215">
        <f t="shared" si="6"/>
        <v>6.8579075403118238E-3</v>
      </c>
      <c r="L28" s="52">
        <f t="shared" si="10"/>
        <v>0.48486447089855272</v>
      </c>
      <c r="N28" s="27">
        <f t="shared" si="0"/>
        <v>3.0137019733630845</v>
      </c>
      <c r="O28" s="152">
        <f t="shared" si="1"/>
        <v>2.9483561820052921</v>
      </c>
      <c r="P28" s="52">
        <f t="shared" si="11"/>
        <v>-2.1682897624037779E-2</v>
      </c>
    </row>
    <row r="29" spans="1:16" ht="20.100000000000001" customHeight="1" x14ac:dyDescent="0.25">
      <c r="A29" s="8" t="s">
        <v>192</v>
      </c>
      <c r="B29" s="19">
        <v>3407.0600000000004</v>
      </c>
      <c r="C29" s="140">
        <v>2060.58</v>
      </c>
      <c r="D29" s="247">
        <f t="shared" si="2"/>
        <v>9.720264445878795E-3</v>
      </c>
      <c r="E29" s="215">
        <f t="shared" si="3"/>
        <v>5.672327965151101E-3</v>
      </c>
      <c r="F29" s="52">
        <f t="shared" si="12"/>
        <v>-0.39520290220894272</v>
      </c>
      <c r="H29" s="19">
        <v>994.97799999999984</v>
      </c>
      <c r="I29" s="140">
        <v>609.6400000000001</v>
      </c>
      <c r="J29" s="247">
        <f t="shared" si="5"/>
        <v>1.1332916310758716E-2</v>
      </c>
      <c r="K29" s="215">
        <f t="shared" si="6"/>
        <v>6.5147615708829459E-3</v>
      </c>
      <c r="L29" s="52">
        <f t="shared" si="10"/>
        <v>-0.3872829348990629</v>
      </c>
      <c r="N29" s="27">
        <f t="shared" si="0"/>
        <v>2.9203418783349862</v>
      </c>
      <c r="O29" s="152">
        <f t="shared" si="1"/>
        <v>2.9585844762154352</v>
      </c>
      <c r="P29" s="52">
        <f t="shared" si="11"/>
        <v>1.3095246883304226E-2</v>
      </c>
    </row>
    <row r="30" spans="1:16" ht="20.100000000000001" customHeight="1" x14ac:dyDescent="0.25">
      <c r="A30" s="8" t="s">
        <v>159</v>
      </c>
      <c r="B30" s="19">
        <v>254.06</v>
      </c>
      <c r="C30" s="140">
        <v>312.28000000000003</v>
      </c>
      <c r="D30" s="247">
        <f t="shared" si="2"/>
        <v>7.24827383468435E-4</v>
      </c>
      <c r="E30" s="215">
        <f t="shared" si="3"/>
        <v>8.5963882836744313E-4</v>
      </c>
      <c r="F30" s="52">
        <f t="shared" ref="F30" si="13">(C30-B30)/B30</f>
        <v>0.22915846650397553</v>
      </c>
      <c r="H30" s="19">
        <v>451.26099999999997</v>
      </c>
      <c r="I30" s="140">
        <v>588.16399999999999</v>
      </c>
      <c r="J30" s="247">
        <f t="shared" si="5"/>
        <v>5.1399158044793851E-3</v>
      </c>
      <c r="K30" s="215">
        <f t="shared" si="6"/>
        <v>6.2852638025339483E-3</v>
      </c>
      <c r="L30" s="52">
        <f t="shared" ref="L30" si="14">(I30-H30)/H30</f>
        <v>0.30337875420211369</v>
      </c>
      <c r="N30" s="27">
        <f t="shared" si="0"/>
        <v>17.761985357789499</v>
      </c>
      <c r="O30" s="152">
        <f t="shared" si="1"/>
        <v>18.834507493275265</v>
      </c>
      <c r="P30" s="52">
        <f t="shared" ref="P30" si="15">(O30-N30)/N30</f>
        <v>6.0383009775166412E-2</v>
      </c>
    </row>
    <row r="31" spans="1:16" ht="20.100000000000001" customHeight="1" x14ac:dyDescent="0.25">
      <c r="A31" s="8" t="s">
        <v>197</v>
      </c>
      <c r="B31" s="19">
        <v>1377.27</v>
      </c>
      <c r="C31" s="140">
        <v>2195.4499999999998</v>
      </c>
      <c r="D31" s="247">
        <f t="shared" si="2"/>
        <v>3.9293198867573469E-3</v>
      </c>
      <c r="E31" s="215">
        <f t="shared" si="3"/>
        <v>6.0435957017397936E-3</v>
      </c>
      <c r="F31" s="52">
        <f t="shared" ref="F31:F32" si="16">(C31-B31)/B31</f>
        <v>0.59405926216355531</v>
      </c>
      <c r="H31" s="19">
        <v>380.71899999999999</v>
      </c>
      <c r="I31" s="140">
        <v>578.08299999999997</v>
      </c>
      <c r="J31" s="247">
        <f t="shared" si="5"/>
        <v>4.3364341371525282E-3</v>
      </c>
      <c r="K31" s="215">
        <f t="shared" si="6"/>
        <v>6.1775357804289823E-3</v>
      </c>
      <c r="L31" s="52">
        <f t="shared" ref="L31:L32" si="17">(I31-H31)/H31</f>
        <v>0.51839808362598128</v>
      </c>
      <c r="N31" s="27">
        <f t="shared" si="0"/>
        <v>2.7643018435020004</v>
      </c>
      <c r="O31" s="152">
        <f t="shared" si="1"/>
        <v>2.6330957206950738</v>
      </c>
      <c r="P31" s="52">
        <f t="shared" ref="P31:P32" si="18">(O31-N31)/N31</f>
        <v>-4.7464470320182535E-2</v>
      </c>
    </row>
    <row r="32" spans="1:16" ht="20.100000000000001" customHeight="1" thickBot="1" x14ac:dyDescent="0.3">
      <c r="A32" s="8" t="s">
        <v>17</v>
      </c>
      <c r="B32" s="19">
        <f>B33-SUM(B7:B31)</f>
        <v>27725.680000000051</v>
      </c>
      <c r="C32" s="140">
        <f>C33-SUM(C7:C31)</f>
        <v>27040.379999999772</v>
      </c>
      <c r="D32" s="247">
        <f t="shared" si="2"/>
        <v>7.9100732461950554E-2</v>
      </c>
      <c r="E32" s="215">
        <f t="shared" si="3"/>
        <v>7.443627700080134E-2</v>
      </c>
      <c r="F32" s="52">
        <f t="shared" si="16"/>
        <v>-2.471715752328809E-2</v>
      </c>
      <c r="H32" s="19">
        <f>H33-SUM(H7:H31)</f>
        <v>7097.7219999999652</v>
      </c>
      <c r="I32" s="140">
        <f>I33-SUM(I7:I31)</f>
        <v>6990.0429999999906</v>
      </c>
      <c r="J32" s="247">
        <f t="shared" si="5"/>
        <v>8.0843887425682368E-2</v>
      </c>
      <c r="K32" s="215">
        <f t="shared" si="6"/>
        <v>7.4697302531361573E-2</v>
      </c>
      <c r="L32" s="52">
        <f t="shared" si="17"/>
        <v>-1.5170923854157031E-2</v>
      </c>
      <c r="N32" s="27">
        <f t="shared" si="0"/>
        <v>2.5599812159701592</v>
      </c>
      <c r="O32" s="152">
        <f t="shared" si="1"/>
        <v>2.5850387457572892</v>
      </c>
      <c r="P32" s="52">
        <f t="shared" si="18"/>
        <v>9.7881693939046999E-3</v>
      </c>
    </row>
    <row r="33" spans="1:16" ht="26.25" customHeight="1" thickBot="1" x14ac:dyDescent="0.3">
      <c r="A33" s="12" t="s">
        <v>18</v>
      </c>
      <c r="B33" s="17">
        <v>350511.04000000004</v>
      </c>
      <c r="C33" s="145">
        <v>363268.83999999985</v>
      </c>
      <c r="D33" s="243">
        <f>SUM(D7:D32)</f>
        <v>1.0000000000000002</v>
      </c>
      <c r="E33" s="244">
        <f>SUM(E7:E32)</f>
        <v>0.99999999999999989</v>
      </c>
      <c r="F33" s="57">
        <f t="shared" si="4"/>
        <v>3.6397712323126288E-2</v>
      </c>
      <c r="G33" s="1"/>
      <c r="H33" s="17">
        <v>87795.406999999992</v>
      </c>
      <c r="I33" s="145">
        <v>93578.251999999993</v>
      </c>
      <c r="J33" s="243">
        <f>SUM(J7:J32)</f>
        <v>0.99999999999999989</v>
      </c>
      <c r="K33" s="244">
        <f>SUM(K7:K32)</f>
        <v>1</v>
      </c>
      <c r="L33" s="57">
        <f t="shared" si="7"/>
        <v>6.5867283922950562E-2</v>
      </c>
      <c r="N33" s="29">
        <f t="shared" si="0"/>
        <v>2.5047829306603293</v>
      </c>
      <c r="O33" s="146">
        <f t="shared" si="1"/>
        <v>2.5760054729714783</v>
      </c>
      <c r="P33" s="57">
        <f t="shared" si="8"/>
        <v>2.8434616604630401E-2</v>
      </c>
    </row>
    <row r="35" spans="1:16" ht="15.75" thickBot="1" x14ac:dyDescent="0.3"/>
    <row r="36" spans="1:16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6" x14ac:dyDescent="0.25">
      <c r="A37" s="360"/>
      <c r="B37" s="354" t="str">
        <f>B5</f>
        <v>jan-jun</v>
      </c>
      <c r="C37" s="348"/>
      <c r="D37" s="354" t="str">
        <f>B5</f>
        <v>jan-jun</v>
      </c>
      <c r="E37" s="348"/>
      <c r="F37" s="131" t="str">
        <f>F5</f>
        <v>2023/2022</v>
      </c>
      <c r="H37" s="343" t="str">
        <f>B5</f>
        <v>jan-jun</v>
      </c>
      <c r="I37" s="348"/>
      <c r="J37" s="354" t="str">
        <f>B5</f>
        <v>jan-jun</v>
      </c>
      <c r="K37" s="344"/>
      <c r="L37" s="131" t="str">
        <f>L5</f>
        <v>2023/2022</v>
      </c>
      <c r="N37" s="343" t="str">
        <f>B5</f>
        <v>jan-jun</v>
      </c>
      <c r="O37" s="344"/>
      <c r="P37" s="131" t="str">
        <f>P5</f>
        <v>2023/2022</v>
      </c>
    </row>
    <row r="38" spans="1:16" ht="19.5" customHeight="1" thickBot="1" x14ac:dyDescent="0.3">
      <c r="A38" s="361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190</v>
      </c>
      <c r="B39" s="39">
        <v>30029.9</v>
      </c>
      <c r="C39" s="147">
        <v>34926.370000000003</v>
      </c>
      <c r="D39" s="247">
        <f t="shared" ref="D39:D61" si="19">B39/$B$62</f>
        <v>0.20926621043275331</v>
      </c>
      <c r="E39" s="246">
        <f t="shared" ref="E39:E61" si="20">C39/$C$62</f>
        <v>0.24670907942096104</v>
      </c>
      <c r="F39" s="52">
        <f>(C39-B39)/B39</f>
        <v>0.16305315702016993</v>
      </c>
      <c r="H39" s="39">
        <v>7165.8750000000018</v>
      </c>
      <c r="I39" s="147">
        <v>8617.8529999999992</v>
      </c>
      <c r="J39" s="247">
        <f t="shared" ref="J39:J61" si="21">H39/$H$62</f>
        <v>0.21580134269564916</v>
      </c>
      <c r="K39" s="246">
        <f t="shared" ref="K39:K61" si="22">I39/$I$62</f>
        <v>0.2519804103380045</v>
      </c>
      <c r="L39" s="52">
        <f>(I39-H39)/H39</f>
        <v>0.202623964275123</v>
      </c>
      <c r="N39" s="27">
        <f t="shared" ref="N39:N62" si="23">(H39/B39)*10</f>
        <v>2.3862467074482439</v>
      </c>
      <c r="O39" s="151">
        <f t="shared" ref="O39:O62" si="24">(I39/C39)*10</f>
        <v>2.467434491474493</v>
      </c>
      <c r="P39" s="61">
        <f t="shared" si="8"/>
        <v>3.4023214688085668E-2</v>
      </c>
    </row>
    <row r="40" spans="1:16" ht="20.100000000000001" customHeight="1" x14ac:dyDescent="0.25">
      <c r="A40" s="38" t="s">
        <v>191</v>
      </c>
      <c r="B40" s="19">
        <v>34496.069999999992</v>
      </c>
      <c r="C40" s="140">
        <v>31840.979999999996</v>
      </c>
      <c r="D40" s="247">
        <f t="shared" si="19"/>
        <v>0.24038914028095287</v>
      </c>
      <c r="E40" s="215">
        <f t="shared" si="20"/>
        <v>0.22491483837745607</v>
      </c>
      <c r="F40" s="52">
        <f t="shared" ref="F40:F62" si="25">(C40-B40)/B40</f>
        <v>-7.6967898082303199E-2</v>
      </c>
      <c r="H40" s="19">
        <v>7792.6739999999991</v>
      </c>
      <c r="I40" s="140">
        <v>7395.3439999999982</v>
      </c>
      <c r="J40" s="247">
        <f t="shared" si="21"/>
        <v>0.23467748354380652</v>
      </c>
      <c r="K40" s="215">
        <f t="shared" si="22"/>
        <v>0.21623504319587483</v>
      </c>
      <c r="L40" s="52">
        <f t="shared" ref="L40:L62" si="26">(I40-H40)/H40</f>
        <v>-5.0987632743266419E-2</v>
      </c>
      <c r="N40" s="27">
        <f t="shared" si="23"/>
        <v>2.2590034169109701</v>
      </c>
      <c r="O40" s="152">
        <f t="shared" si="24"/>
        <v>2.3225868048031182</v>
      </c>
      <c r="P40" s="52">
        <f t="shared" si="8"/>
        <v>2.8146654146762637E-2</v>
      </c>
    </row>
    <row r="41" spans="1:16" ht="20.100000000000001" customHeight="1" x14ac:dyDescent="0.25">
      <c r="A41" s="38" t="s">
        <v>188</v>
      </c>
      <c r="B41" s="19">
        <v>9397.07</v>
      </c>
      <c r="C41" s="140">
        <v>16344.27</v>
      </c>
      <c r="D41" s="247">
        <f t="shared" si="19"/>
        <v>6.548437484211779E-2</v>
      </c>
      <c r="E41" s="215">
        <f t="shared" si="20"/>
        <v>0.11545087008777696</v>
      </c>
      <c r="F41" s="52">
        <f t="shared" si="25"/>
        <v>0.73929426938396769</v>
      </c>
      <c r="H41" s="19">
        <v>2184.4360000000001</v>
      </c>
      <c r="I41" s="140">
        <v>3986.7900000000004</v>
      </c>
      <c r="J41" s="247">
        <f t="shared" si="21"/>
        <v>6.5784600182491743E-2</v>
      </c>
      <c r="K41" s="215">
        <f t="shared" si="22"/>
        <v>0.11657114366321325</v>
      </c>
      <c r="L41" s="52">
        <f t="shared" si="26"/>
        <v>0.82508894744455785</v>
      </c>
      <c r="N41" s="27">
        <f t="shared" si="23"/>
        <v>2.3245926655861879</v>
      </c>
      <c r="O41" s="152">
        <f t="shared" si="24"/>
        <v>2.4392585291358992</v>
      </c>
      <c r="P41" s="52">
        <f t="shared" si="8"/>
        <v>4.9327293012342122E-2</v>
      </c>
    </row>
    <row r="42" spans="1:16" ht="20.100000000000001" customHeight="1" x14ac:dyDescent="0.25">
      <c r="A42" s="38" t="s">
        <v>195</v>
      </c>
      <c r="B42" s="19">
        <v>15651.959999999997</v>
      </c>
      <c r="C42" s="140">
        <v>16251.029999999999</v>
      </c>
      <c r="D42" s="247">
        <f t="shared" si="19"/>
        <v>0.10907216990549541</v>
      </c>
      <c r="E42" s="215">
        <f t="shared" si="20"/>
        <v>0.11479225155498324</v>
      </c>
      <c r="F42" s="52">
        <f t="shared" si="25"/>
        <v>3.8274439750676695E-2</v>
      </c>
      <c r="H42" s="19">
        <v>2979.134</v>
      </c>
      <c r="I42" s="140">
        <v>3282.9090000000001</v>
      </c>
      <c r="J42" s="247">
        <f t="shared" si="21"/>
        <v>8.9717043245976222E-2</v>
      </c>
      <c r="K42" s="215">
        <f t="shared" si="22"/>
        <v>9.5990121544464527E-2</v>
      </c>
      <c r="L42" s="52">
        <f t="shared" si="26"/>
        <v>0.10196755164420268</v>
      </c>
      <c r="N42" s="27">
        <f t="shared" si="23"/>
        <v>1.9033616237199691</v>
      </c>
      <c r="O42" s="152">
        <f t="shared" si="24"/>
        <v>2.0201236475472633</v>
      </c>
      <c r="P42" s="52">
        <f t="shared" si="8"/>
        <v>6.1345160253411052E-2</v>
      </c>
    </row>
    <row r="43" spans="1:16" ht="20.100000000000001" customHeight="1" x14ac:dyDescent="0.25">
      <c r="A43" s="38" t="s">
        <v>187</v>
      </c>
      <c r="B43" s="19">
        <v>12483.769999999997</v>
      </c>
      <c r="C43" s="140">
        <v>10069.84</v>
      </c>
      <c r="D43" s="247">
        <f t="shared" si="19"/>
        <v>8.6994336971288347E-2</v>
      </c>
      <c r="E43" s="215">
        <f t="shared" si="20"/>
        <v>7.1130236446454928E-2</v>
      </c>
      <c r="F43" s="52">
        <f t="shared" si="25"/>
        <v>-0.19336546572069152</v>
      </c>
      <c r="H43" s="19">
        <v>3274.8040000000001</v>
      </c>
      <c r="I43" s="140">
        <v>2862.7260000000001</v>
      </c>
      <c r="J43" s="247">
        <f t="shared" si="21"/>
        <v>9.8621187261162452E-2</v>
      </c>
      <c r="K43" s="215">
        <f t="shared" si="22"/>
        <v>8.3704244220140958E-2</v>
      </c>
      <c r="L43" s="52">
        <f t="shared" si="26"/>
        <v>-0.12583287427278089</v>
      </c>
      <c r="N43" s="27">
        <f t="shared" si="23"/>
        <v>2.623249226796073</v>
      </c>
      <c r="O43" s="152">
        <f t="shared" si="24"/>
        <v>2.8428713862385102</v>
      </c>
      <c r="P43" s="52">
        <f t="shared" ref="P43:P50" si="27">(O43-N43)/N43</f>
        <v>8.3721423492297969E-2</v>
      </c>
    </row>
    <row r="44" spans="1:16" ht="20.100000000000001" customHeight="1" x14ac:dyDescent="0.25">
      <c r="A44" s="38" t="s">
        <v>185</v>
      </c>
      <c r="B44" s="19">
        <v>11978.890000000001</v>
      </c>
      <c r="C44" s="140">
        <v>8794.17</v>
      </c>
      <c r="D44" s="247">
        <f t="shared" si="19"/>
        <v>8.3476032737065539E-2</v>
      </c>
      <c r="E44" s="215">
        <f t="shared" si="20"/>
        <v>6.2119297968023381E-2</v>
      </c>
      <c r="F44" s="52">
        <f t="shared" ref="F44:F55" si="28">(C44-B44)/B44</f>
        <v>-0.26586102719033239</v>
      </c>
      <c r="H44" s="19">
        <v>2147.94</v>
      </c>
      <c r="I44" s="140">
        <v>1631.3689999999999</v>
      </c>
      <c r="J44" s="247">
        <f t="shared" si="21"/>
        <v>6.4685517962522726E-2</v>
      </c>
      <c r="K44" s="215">
        <f t="shared" si="22"/>
        <v>4.7700167319249948E-2</v>
      </c>
      <c r="L44" s="52">
        <f t="shared" ref="L44:L55" si="29">(I44-H44)/H44</f>
        <v>-0.24049601013063684</v>
      </c>
      <c r="N44" s="27">
        <f t="shared" si="23"/>
        <v>1.7931043694365669</v>
      </c>
      <c r="O44" s="152">
        <f t="shared" si="24"/>
        <v>1.8550573846082119</v>
      </c>
      <c r="P44" s="52">
        <f t="shared" si="27"/>
        <v>3.4550702250038007E-2</v>
      </c>
    </row>
    <row r="45" spans="1:16" ht="20.100000000000001" customHeight="1" x14ac:dyDescent="0.25">
      <c r="A45" s="38" t="s">
        <v>193</v>
      </c>
      <c r="B45" s="19">
        <v>3349.8700000000008</v>
      </c>
      <c r="C45" s="140">
        <v>4737.8599999999988</v>
      </c>
      <c r="D45" s="247">
        <f t="shared" si="19"/>
        <v>2.3343887270432719E-2</v>
      </c>
      <c r="E45" s="215">
        <f t="shared" si="20"/>
        <v>3.3466778225890469E-2</v>
      </c>
      <c r="F45" s="52">
        <f t="shared" si="28"/>
        <v>0.41434145205634776</v>
      </c>
      <c r="H45" s="19">
        <v>815.73200000000008</v>
      </c>
      <c r="I45" s="140">
        <v>1215.5140000000004</v>
      </c>
      <c r="J45" s="247">
        <f t="shared" si="21"/>
        <v>2.4565884958892982E-2</v>
      </c>
      <c r="K45" s="215">
        <f t="shared" si="22"/>
        <v>3.5540837896815988E-2</v>
      </c>
      <c r="L45" s="52">
        <f t="shared" si="29"/>
        <v>0.4900898824613969</v>
      </c>
      <c r="N45" s="27">
        <f t="shared" si="23"/>
        <v>2.4351153925376208</v>
      </c>
      <c r="O45" s="152">
        <f t="shared" si="24"/>
        <v>2.5655338064020476</v>
      </c>
      <c r="P45" s="52">
        <f t="shared" si="27"/>
        <v>5.3557385520247788E-2</v>
      </c>
    </row>
    <row r="46" spans="1:16" ht="20.100000000000001" customHeight="1" x14ac:dyDescent="0.25">
      <c r="A46" s="38" t="s">
        <v>189</v>
      </c>
      <c r="B46" s="19">
        <v>9172.0600000000013</v>
      </c>
      <c r="C46" s="140">
        <v>4149.2599999999993</v>
      </c>
      <c r="D46" s="247">
        <f t="shared" si="19"/>
        <v>6.3916371285346926E-2</v>
      </c>
      <c r="E46" s="215">
        <f t="shared" si="20"/>
        <v>2.9309089804586522E-2</v>
      </c>
      <c r="F46" s="52">
        <f t="shared" si="28"/>
        <v>-0.54761961871160914</v>
      </c>
      <c r="H46" s="19">
        <v>2360.0119999999993</v>
      </c>
      <c r="I46" s="140">
        <v>1174.4280000000001</v>
      </c>
      <c r="J46" s="247">
        <f t="shared" si="21"/>
        <v>7.1072096342434679E-2</v>
      </c>
      <c r="K46" s="215">
        <f t="shared" si="22"/>
        <v>3.4339510009330866E-2</v>
      </c>
      <c r="L46" s="52">
        <f t="shared" si="29"/>
        <v>-0.50236354730399657</v>
      </c>
      <c r="N46" s="27">
        <f t="shared" si="23"/>
        <v>2.5730446595421301</v>
      </c>
      <c r="O46" s="152">
        <f t="shared" si="24"/>
        <v>2.8304516950010372</v>
      </c>
      <c r="P46" s="52">
        <f t="shared" si="27"/>
        <v>0.10003986308761245</v>
      </c>
    </row>
    <row r="47" spans="1:16" ht="20.100000000000001" customHeight="1" x14ac:dyDescent="0.25">
      <c r="A47" s="38" t="s">
        <v>194</v>
      </c>
      <c r="B47" s="19">
        <v>5617.9400000000005</v>
      </c>
      <c r="C47" s="140">
        <v>3482.5200000000004</v>
      </c>
      <c r="D47" s="247">
        <f t="shared" si="19"/>
        <v>3.914914848995775E-2</v>
      </c>
      <c r="E47" s="215">
        <f t="shared" si="20"/>
        <v>2.4599444581990208E-2</v>
      </c>
      <c r="F47" s="52">
        <f t="shared" si="28"/>
        <v>-0.38010729911675806</v>
      </c>
      <c r="H47" s="19">
        <v>1573.5</v>
      </c>
      <c r="I47" s="140">
        <v>1033.527</v>
      </c>
      <c r="J47" s="247">
        <f t="shared" si="21"/>
        <v>4.7386175830809757E-2</v>
      </c>
      <c r="K47" s="215">
        <f t="shared" si="22"/>
        <v>3.0219656514842715E-2</v>
      </c>
      <c r="L47" s="52">
        <f t="shared" si="29"/>
        <v>-0.34316682554814104</v>
      </c>
      <c r="N47" s="27">
        <f t="shared" si="23"/>
        <v>2.8008487096693804</v>
      </c>
      <c r="O47" s="152">
        <f t="shared" si="24"/>
        <v>2.9677561076461871</v>
      </c>
      <c r="P47" s="52">
        <f t="shared" si="27"/>
        <v>5.9591722109299132E-2</v>
      </c>
    </row>
    <row r="48" spans="1:16" ht="20.100000000000001" customHeight="1" x14ac:dyDescent="0.25">
      <c r="A48" s="38" t="s">
        <v>198</v>
      </c>
      <c r="B48" s="19">
        <v>2446.84</v>
      </c>
      <c r="C48" s="140">
        <v>2527.9800000000005</v>
      </c>
      <c r="D48" s="247">
        <f t="shared" si="19"/>
        <v>1.7051036944354732E-2</v>
      </c>
      <c r="E48" s="215">
        <f t="shared" si="20"/>
        <v>1.785686913912328E-2</v>
      </c>
      <c r="F48" s="52">
        <f t="shared" si="28"/>
        <v>3.3161138447957497E-2</v>
      </c>
      <c r="H48" s="19">
        <v>619.11799999999994</v>
      </c>
      <c r="I48" s="140">
        <v>684.32799999999997</v>
      </c>
      <c r="J48" s="247">
        <f t="shared" si="21"/>
        <v>1.86448264429738E-2</v>
      </c>
      <c r="K48" s="215">
        <f t="shared" si="22"/>
        <v>2.0009305130382935E-2</v>
      </c>
      <c r="L48" s="52">
        <f t="shared" si="29"/>
        <v>0.10532725587044803</v>
      </c>
      <c r="N48" s="27">
        <f t="shared" si="23"/>
        <v>2.5302757842768631</v>
      </c>
      <c r="O48" s="152">
        <f t="shared" si="24"/>
        <v>2.7070150871446765</v>
      </c>
      <c r="P48" s="52">
        <f t="shared" si="27"/>
        <v>6.984981793924272E-2</v>
      </c>
    </row>
    <row r="49" spans="1:16" ht="20.100000000000001" customHeight="1" x14ac:dyDescent="0.25">
      <c r="A49" s="38" t="s">
        <v>192</v>
      </c>
      <c r="B49" s="19">
        <v>3407.0600000000004</v>
      </c>
      <c r="C49" s="140">
        <v>2060.58</v>
      </c>
      <c r="D49" s="247">
        <f t="shared" si="19"/>
        <v>2.3742421217420522E-2</v>
      </c>
      <c r="E49" s="215">
        <f t="shared" si="20"/>
        <v>1.4555300046161221E-2</v>
      </c>
      <c r="F49" s="52">
        <f t="shared" si="28"/>
        <v>-0.39520290220894272</v>
      </c>
      <c r="H49" s="19">
        <v>994.97799999999984</v>
      </c>
      <c r="I49" s="140">
        <v>609.6400000000001</v>
      </c>
      <c r="J49" s="247">
        <f t="shared" si="21"/>
        <v>2.9963903689728264E-2</v>
      </c>
      <c r="K49" s="215">
        <f t="shared" si="22"/>
        <v>1.7825476642321599E-2</v>
      </c>
      <c r="L49" s="52">
        <f t="shared" si="29"/>
        <v>-0.3872829348990629</v>
      </c>
      <c r="N49" s="27">
        <f t="shared" ref="N49" si="30">(H49/B49)*10</f>
        <v>2.9203418783349862</v>
      </c>
      <c r="O49" s="152">
        <f t="shared" ref="O49" si="31">(I49/C49)*10</f>
        <v>2.9585844762154352</v>
      </c>
      <c r="P49" s="52">
        <f t="shared" ref="P49" si="32">(O49-N49)/N49</f>
        <v>1.3095246883304226E-2</v>
      </c>
    </row>
    <row r="50" spans="1:16" ht="20.100000000000001" customHeight="1" x14ac:dyDescent="0.25">
      <c r="A50" s="38" t="s">
        <v>197</v>
      </c>
      <c r="B50" s="19">
        <v>1377.27</v>
      </c>
      <c r="C50" s="140">
        <v>2195.4499999999998</v>
      </c>
      <c r="D50" s="247">
        <f t="shared" si="19"/>
        <v>9.5976368100699015E-3</v>
      </c>
      <c r="E50" s="215">
        <f t="shared" si="20"/>
        <v>1.5507980028120554E-2</v>
      </c>
      <c r="F50" s="52">
        <f t="shared" si="28"/>
        <v>0.59405926216355531</v>
      </c>
      <c r="H50" s="19">
        <v>380.71899999999999</v>
      </c>
      <c r="I50" s="140">
        <v>578.08299999999997</v>
      </c>
      <c r="J50" s="247">
        <f t="shared" si="21"/>
        <v>1.146540672140455E-2</v>
      </c>
      <c r="K50" s="215">
        <f t="shared" si="22"/>
        <v>1.6902770510175177E-2</v>
      </c>
      <c r="L50" s="52">
        <f t="shared" si="29"/>
        <v>0.51839808362598128</v>
      </c>
      <c r="N50" s="27">
        <f t="shared" si="23"/>
        <v>2.7643018435020004</v>
      </c>
      <c r="O50" s="152">
        <f t="shared" si="24"/>
        <v>2.6330957206950738</v>
      </c>
      <c r="P50" s="52">
        <f t="shared" si="27"/>
        <v>-4.7464470320182535E-2</v>
      </c>
    </row>
    <row r="51" spans="1:16" ht="20.100000000000001" customHeight="1" x14ac:dyDescent="0.25">
      <c r="A51" s="38" t="s">
        <v>200</v>
      </c>
      <c r="B51" s="19">
        <v>958.27999999999986</v>
      </c>
      <c r="C51" s="140">
        <v>1574.7000000000003</v>
      </c>
      <c r="D51" s="247">
        <f t="shared" si="19"/>
        <v>6.6778651988018212E-3</v>
      </c>
      <c r="E51" s="215">
        <f t="shared" si="20"/>
        <v>1.112319394669951E-2</v>
      </c>
      <c r="F51" s="52">
        <f t="shared" si="28"/>
        <v>0.64325666819718719</v>
      </c>
      <c r="H51" s="19">
        <v>174.27500000000001</v>
      </c>
      <c r="I51" s="140">
        <v>328.1400000000001</v>
      </c>
      <c r="J51" s="247">
        <f t="shared" si="21"/>
        <v>5.2483163602887644E-3</v>
      </c>
      <c r="K51" s="215">
        <f t="shared" si="22"/>
        <v>9.5945999367026604E-3</v>
      </c>
      <c r="L51" s="52">
        <f t="shared" si="29"/>
        <v>0.88288624300674268</v>
      </c>
      <c r="N51" s="27">
        <f t="shared" ref="N51" si="33">(H51/B51)*10</f>
        <v>1.8186229494511004</v>
      </c>
      <c r="O51" s="152">
        <f t="shared" ref="O51" si="34">(I51/C51)*10</f>
        <v>2.0838254905696325</v>
      </c>
      <c r="P51" s="52">
        <f t="shared" ref="P51" si="35">(O51-N51)/N51</f>
        <v>0.14582601698641051</v>
      </c>
    </row>
    <row r="52" spans="1:16" ht="20.100000000000001" customHeight="1" x14ac:dyDescent="0.25">
      <c r="A52" s="38" t="s">
        <v>203</v>
      </c>
      <c r="B52" s="19">
        <v>689.17</v>
      </c>
      <c r="C52" s="140">
        <v>983.34999999999991</v>
      </c>
      <c r="D52" s="247">
        <f t="shared" si="19"/>
        <v>4.8025466033500136E-3</v>
      </c>
      <c r="E52" s="215">
        <f t="shared" si="20"/>
        <v>6.9460803756188237E-3</v>
      </c>
      <c r="F52" s="52">
        <f t="shared" si="28"/>
        <v>0.42686129692238484</v>
      </c>
      <c r="H52" s="19">
        <v>161.76999999999998</v>
      </c>
      <c r="I52" s="140">
        <v>239.61100000000002</v>
      </c>
      <c r="J52" s="247">
        <f t="shared" si="21"/>
        <v>4.871726510422684E-3</v>
      </c>
      <c r="K52" s="215">
        <f t="shared" si="22"/>
        <v>7.0060696209948824E-3</v>
      </c>
      <c r="L52" s="52">
        <f t="shared" si="29"/>
        <v>0.48118316127835842</v>
      </c>
      <c r="N52" s="27">
        <f t="shared" ref="N52:N53" si="36">(H52/B52)*10</f>
        <v>2.3473163370431096</v>
      </c>
      <c r="O52" s="152">
        <f t="shared" ref="O52:O53" si="37">(I52/C52)*10</f>
        <v>2.436680734224844</v>
      </c>
      <c r="P52" s="52">
        <f t="shared" ref="P52:P53" si="38">(O52-N52)/N52</f>
        <v>3.8070879400219998E-2</v>
      </c>
    </row>
    <row r="53" spans="1:16" ht="20.100000000000001" customHeight="1" x14ac:dyDescent="0.25">
      <c r="A53" s="38" t="s">
        <v>196</v>
      </c>
      <c r="B53" s="19">
        <v>18.249999999999996</v>
      </c>
      <c r="C53" s="140">
        <v>231.52</v>
      </c>
      <c r="D53" s="247">
        <f t="shared" si="19"/>
        <v>1.271768584110419E-4</v>
      </c>
      <c r="E53" s="215">
        <f t="shared" si="20"/>
        <v>1.635385700476199E-3</v>
      </c>
      <c r="F53" s="52">
        <f t="shared" si="28"/>
        <v>11.686027397260277</v>
      </c>
      <c r="H53" s="19">
        <v>10.034000000000001</v>
      </c>
      <c r="I53" s="140">
        <v>200.49000000000004</v>
      </c>
      <c r="J53" s="247">
        <f t="shared" si="21"/>
        <v>3.0217533415083896E-4</v>
      </c>
      <c r="K53" s="215">
        <f t="shared" si="22"/>
        <v>5.8621970540303414E-3</v>
      </c>
      <c r="L53" s="52">
        <f t="shared" si="29"/>
        <v>18.98106438110425</v>
      </c>
      <c r="N53" s="27">
        <f t="shared" si="36"/>
        <v>5.4980821917808234</v>
      </c>
      <c r="O53" s="152">
        <f t="shared" si="37"/>
        <v>8.6597270214236364</v>
      </c>
      <c r="P53" s="52">
        <f t="shared" si="38"/>
        <v>0.5750450283135472</v>
      </c>
    </row>
    <row r="54" spans="1:16" ht="20.100000000000001" customHeight="1" x14ac:dyDescent="0.25">
      <c r="A54" s="38" t="s">
        <v>204</v>
      </c>
      <c r="B54" s="19">
        <v>1521.04</v>
      </c>
      <c r="C54" s="140">
        <v>513.83000000000004</v>
      </c>
      <c r="D54" s="247">
        <f t="shared" si="19"/>
        <v>1.0599511710549655E-2</v>
      </c>
      <c r="E54" s="215">
        <f t="shared" si="20"/>
        <v>3.6295362581016126E-3</v>
      </c>
      <c r="F54" s="52">
        <f t="shared" si="28"/>
        <v>-0.66218508388996999</v>
      </c>
      <c r="H54" s="19">
        <v>319.67100000000005</v>
      </c>
      <c r="I54" s="140">
        <v>131.42599999999999</v>
      </c>
      <c r="J54" s="247">
        <f t="shared" si="21"/>
        <v>9.6269375367084766E-3</v>
      </c>
      <c r="K54" s="215">
        <f t="shared" si="22"/>
        <v>3.8428106639881864E-3</v>
      </c>
      <c r="L54" s="52">
        <f t="shared" si="29"/>
        <v>-0.58887105805656448</v>
      </c>
      <c r="N54" s="27">
        <f t="shared" ref="N54" si="39">(H54/B54)*10</f>
        <v>2.1016607058328516</v>
      </c>
      <c r="O54" s="152">
        <f t="shared" ref="O54" si="40">(I54/C54)*10</f>
        <v>2.5577720257672762</v>
      </c>
      <c r="P54" s="52">
        <f t="shared" ref="P54" si="41">(O54-N54)/N54</f>
        <v>0.21702424119580982</v>
      </c>
    </row>
    <row r="55" spans="1:16" ht="20.100000000000001" customHeight="1" x14ac:dyDescent="0.25">
      <c r="A55" s="38" t="s">
        <v>202</v>
      </c>
      <c r="B55" s="19">
        <v>480.36</v>
      </c>
      <c r="C55" s="140">
        <v>444.3</v>
      </c>
      <c r="D55" s="247">
        <f t="shared" si="19"/>
        <v>3.3474342852782518E-3</v>
      </c>
      <c r="E55" s="215">
        <f t="shared" si="20"/>
        <v>3.1383978348374876E-3</v>
      </c>
      <c r="F55" s="52">
        <f t="shared" si="28"/>
        <v>-7.5068698476142892E-2</v>
      </c>
      <c r="H55" s="19">
        <v>114.70299999999999</v>
      </c>
      <c r="I55" s="140">
        <v>101.67699999999999</v>
      </c>
      <c r="J55" s="247">
        <f t="shared" si="21"/>
        <v>3.4542971250850784E-3</v>
      </c>
      <c r="K55" s="215">
        <f t="shared" si="22"/>
        <v>2.9729692745904678E-3</v>
      </c>
      <c r="L55" s="52">
        <f t="shared" si="29"/>
        <v>-0.11356285363068096</v>
      </c>
      <c r="N55" s="27">
        <f t="shared" ref="N55" si="42">(H55/B55)*10</f>
        <v>2.3878549421267383</v>
      </c>
      <c r="O55" s="152">
        <f t="shared" ref="O55" si="43">(I55/C55)*10</f>
        <v>2.2884762547828039</v>
      </c>
      <c r="P55" s="52">
        <f t="shared" ref="P55" si="44">(O55-N55)/N55</f>
        <v>-4.1618393810564959E-2</v>
      </c>
    </row>
    <row r="56" spans="1:16" ht="20.100000000000001" customHeight="1" x14ac:dyDescent="0.25">
      <c r="A56" s="38" t="s">
        <v>201</v>
      </c>
      <c r="B56" s="19">
        <v>88.050000000000011</v>
      </c>
      <c r="C56" s="140">
        <v>155.56</v>
      </c>
      <c r="D56" s="247">
        <f t="shared" si="19"/>
        <v>6.1358478811464345E-4</v>
      </c>
      <c r="E56" s="215">
        <f t="shared" si="20"/>
        <v>1.0988277451886555E-3</v>
      </c>
      <c r="F56" s="52">
        <f t="shared" ref="F56:F59" si="45">(C56-B56)/B56</f>
        <v>0.76672345258375907</v>
      </c>
      <c r="H56" s="19">
        <v>23.573999999999998</v>
      </c>
      <c r="I56" s="140">
        <v>38.944000000000003</v>
      </c>
      <c r="J56" s="247">
        <f t="shared" si="21"/>
        <v>7.0993435591706964E-4</v>
      </c>
      <c r="K56" s="215">
        <f t="shared" si="22"/>
        <v>1.1386972022153603E-3</v>
      </c>
      <c r="L56" s="52">
        <f t="shared" ref="L56:L59" si="46">(I56-H56)/H56</f>
        <v>0.65198947993552248</v>
      </c>
      <c r="N56" s="27">
        <f t="shared" si="23"/>
        <v>2.6773424190800679</v>
      </c>
      <c r="O56" s="152">
        <f t="shared" si="24"/>
        <v>2.5034713293905893</v>
      </c>
      <c r="P56" s="52">
        <f t="shared" ref="P56" si="47">(O56-N56)/N56</f>
        <v>-6.494167068447694E-2</v>
      </c>
    </row>
    <row r="57" spans="1:16" ht="20.100000000000001" customHeight="1" x14ac:dyDescent="0.25">
      <c r="A57" s="38" t="s">
        <v>199</v>
      </c>
      <c r="B57" s="19">
        <v>128.82999999999998</v>
      </c>
      <c r="C57" s="140">
        <v>66.09</v>
      </c>
      <c r="D57" s="247">
        <f t="shared" si="19"/>
        <v>8.9776409145723448E-4</v>
      </c>
      <c r="E57" s="215">
        <f t="shared" si="20"/>
        <v>4.668393268161368E-4</v>
      </c>
      <c r="F57" s="52">
        <f t="shared" si="45"/>
        <v>-0.48699836994488854</v>
      </c>
      <c r="H57" s="19">
        <v>44.541999999999994</v>
      </c>
      <c r="I57" s="140">
        <v>28.684999999999999</v>
      </c>
      <c r="J57" s="247">
        <f t="shared" si="21"/>
        <v>1.3413886519580095E-3</v>
      </c>
      <c r="K57" s="215">
        <f t="shared" si="22"/>
        <v>8.387307222048996E-4</v>
      </c>
      <c r="L57" s="52">
        <f t="shared" si="46"/>
        <v>-0.35600107763459204</v>
      </c>
      <c r="N57" s="27">
        <f t="shared" ref="N57:N59" si="48">(H57/B57)*10</f>
        <v>3.4574245129240082</v>
      </c>
      <c r="O57" s="152">
        <f t="shared" ref="O57:O59" si="49">(I57/C57)*10</f>
        <v>4.3402935391133299</v>
      </c>
      <c r="P57" s="52">
        <f t="shared" ref="P57:P59" si="50">(O57-N57)/N57</f>
        <v>0.2553545342462627</v>
      </c>
    </row>
    <row r="58" spans="1:16" ht="20.100000000000001" customHeight="1" x14ac:dyDescent="0.25">
      <c r="A58" s="38" t="s">
        <v>205</v>
      </c>
      <c r="B58" s="19">
        <v>28.06</v>
      </c>
      <c r="C58" s="140">
        <v>77.11</v>
      </c>
      <c r="D58" s="247">
        <f t="shared" si="19"/>
        <v>1.9553877517884034E-4</v>
      </c>
      <c r="E58" s="215">
        <f t="shared" si="20"/>
        <v>5.4468119973963237E-4</v>
      </c>
      <c r="F58" s="52">
        <f t="shared" si="45"/>
        <v>1.7480399144689951</v>
      </c>
      <c r="H58" s="19">
        <v>4.8810000000000002</v>
      </c>
      <c r="I58" s="140">
        <v>17.164000000000001</v>
      </c>
      <c r="J58" s="247">
        <f t="shared" si="21"/>
        <v>1.4699200777259767E-4</v>
      </c>
      <c r="K58" s="215">
        <f t="shared" si="22"/>
        <v>5.018641839262645E-4</v>
      </c>
      <c r="L58" s="52">
        <f t="shared" si="46"/>
        <v>2.5164925220241754</v>
      </c>
      <c r="N58" s="27">
        <f t="shared" ref="N58" si="51">(H58/B58)*10</f>
        <v>1.7394868139700641</v>
      </c>
      <c r="O58" s="152">
        <f t="shared" ref="O58" si="52">(I58/C58)*10</f>
        <v>2.2259110361820778</v>
      </c>
      <c r="P58" s="52">
        <f t="shared" ref="P58" si="53">(O58-N58)/N58</f>
        <v>0.27963662518477983</v>
      </c>
    </row>
    <row r="59" spans="1:16" ht="20.100000000000001" customHeight="1" x14ac:dyDescent="0.25">
      <c r="A59" s="38" t="s">
        <v>215</v>
      </c>
      <c r="B59" s="19">
        <v>21.520000000000003</v>
      </c>
      <c r="C59" s="140">
        <v>84.100000000000023</v>
      </c>
      <c r="D59" s="247">
        <f t="shared" si="19"/>
        <v>1.4996416400030809E-4</v>
      </c>
      <c r="E59" s="215">
        <f t="shared" si="20"/>
        <v>5.9405639862667749E-4</v>
      </c>
      <c r="F59" s="52">
        <f t="shared" si="45"/>
        <v>2.9079925650557628</v>
      </c>
      <c r="H59" s="19">
        <v>7.774</v>
      </c>
      <c r="I59" s="140">
        <v>17.012</v>
      </c>
      <c r="J59" s="247">
        <f t="shared" si="21"/>
        <v>2.3411511338335879E-4</v>
      </c>
      <c r="K59" s="215">
        <f t="shared" si="22"/>
        <v>4.9741980289871889E-4</v>
      </c>
      <c r="L59" s="52">
        <f t="shared" si="46"/>
        <v>1.1883200411628505</v>
      </c>
      <c r="N59" s="27">
        <f t="shared" si="48"/>
        <v>3.6124535315985122</v>
      </c>
      <c r="O59" s="152">
        <f t="shared" si="49"/>
        <v>2.0228299643281802</v>
      </c>
      <c r="P59" s="52">
        <f t="shared" si="50"/>
        <v>-0.44003986580470228</v>
      </c>
    </row>
    <row r="60" spans="1:16" ht="20.100000000000001" customHeight="1" x14ac:dyDescent="0.25">
      <c r="A60" s="38" t="s">
        <v>217</v>
      </c>
      <c r="B60" s="19">
        <v>23.669999999999998</v>
      </c>
      <c r="C60" s="140">
        <v>13.59</v>
      </c>
      <c r="D60" s="247">
        <f t="shared" si="19"/>
        <v>1.6494664321037601E-4</v>
      </c>
      <c r="E60" s="215">
        <f t="shared" si="20"/>
        <v>9.5995558351207424E-5</v>
      </c>
      <c r="F60" s="52">
        <f t="shared" ref="F60:F61" si="54">(C60-B60)/B60</f>
        <v>-0.42585551330798477</v>
      </c>
      <c r="H60" s="19">
        <v>15.760999999999999</v>
      </c>
      <c r="I60" s="140">
        <v>7.5389999999999997</v>
      </c>
      <c r="J60" s="247">
        <f t="shared" si="21"/>
        <v>4.7464475199834286E-4</v>
      </c>
      <c r="K60" s="215">
        <f t="shared" si="22"/>
        <v>2.2043545109648728E-4</v>
      </c>
      <c r="L60" s="52">
        <f t="shared" ref="L60:L61" si="55">(I60-H60)/H60</f>
        <v>-0.52166740689042568</v>
      </c>
      <c r="N60" s="27">
        <f t="shared" ref="N60:N61" si="56">(H60/B60)*10</f>
        <v>6.658639628221378</v>
      </c>
      <c r="O60" s="152"/>
      <c r="P60" s="52">
        <f t="shared" ref="P60:P61" si="57">(O60-N60)/N60</f>
        <v>-1</v>
      </c>
    </row>
    <row r="61" spans="1:16" ht="20.100000000000001" customHeight="1" thickBot="1" x14ac:dyDescent="0.3">
      <c r="A61" s="8" t="s">
        <v>17</v>
      </c>
      <c r="B61" s="19">
        <f>B62-SUM(B39:B60)</f>
        <v>135.02000000001863</v>
      </c>
      <c r="C61" s="140">
        <f>C62-SUM(C39:C60)</f>
        <v>44.590000000025611</v>
      </c>
      <c r="D61" s="247">
        <f t="shared" si="19"/>
        <v>9.4089969439239724E-4</v>
      </c>
      <c r="E61" s="215">
        <f t="shared" si="20"/>
        <v>3.1496997401639425E-4</v>
      </c>
      <c r="F61" s="52">
        <f t="shared" si="54"/>
        <v>-0.66975262923996848</v>
      </c>
      <c r="H61" s="19">
        <f>H62-SUM(H39:H60)</f>
        <v>39.980000000003201</v>
      </c>
      <c r="I61" s="140">
        <f>I62-SUM(I39:I60)</f>
        <v>17.289000000011583</v>
      </c>
      <c r="J61" s="247">
        <f t="shared" si="21"/>
        <v>1.2040033744619802E-3</v>
      </c>
      <c r="K61" s="215">
        <f t="shared" si="22"/>
        <v>5.0551910253478205E-4</v>
      </c>
      <c r="L61" s="52">
        <f t="shared" si="55"/>
        <v>-0.56755877938943977</v>
      </c>
      <c r="N61" s="27">
        <f t="shared" si="56"/>
        <v>2.9610428084726474</v>
      </c>
      <c r="O61" s="152">
        <f t="shared" ref="O61" si="58">(I61/C61)*10</f>
        <v>3.8773267548781458</v>
      </c>
      <c r="P61" s="52">
        <f t="shared" si="57"/>
        <v>0.30944636929384078</v>
      </c>
    </row>
    <row r="62" spans="1:16" ht="26.25" customHeight="1" thickBot="1" x14ac:dyDescent="0.3">
      <c r="A62" s="12" t="s">
        <v>18</v>
      </c>
      <c r="B62" s="17">
        <v>143500.94999999995</v>
      </c>
      <c r="C62" s="145">
        <v>141569.04999999999</v>
      </c>
      <c r="D62" s="253">
        <f>SUM(D39:D61)</f>
        <v>1.0000000000000004</v>
      </c>
      <c r="E62" s="254">
        <f>SUM(E39:E61)</f>
        <v>1.0000000000000002</v>
      </c>
      <c r="F62" s="57">
        <f t="shared" si="25"/>
        <v>-1.346262864461849E-2</v>
      </c>
      <c r="G62" s="1"/>
      <c r="H62" s="17">
        <v>33205.887000000002</v>
      </c>
      <c r="I62" s="145">
        <v>34200.487999999998</v>
      </c>
      <c r="J62" s="253">
        <f>SUM(J39:J61)</f>
        <v>1</v>
      </c>
      <c r="K62" s="254">
        <f>SUM(K39:K61)</f>
        <v>1.0000000000000004</v>
      </c>
      <c r="L62" s="57">
        <f t="shared" si="26"/>
        <v>2.9952550281219563E-2</v>
      </c>
      <c r="M62" s="1"/>
      <c r="N62" s="29">
        <f t="shared" si="23"/>
        <v>2.3139837750203056</v>
      </c>
      <c r="O62" s="146">
        <f t="shared" si="24"/>
        <v>2.4158167339542085</v>
      </c>
      <c r="P62" s="57">
        <f t="shared" si="8"/>
        <v>4.4007637405758936E-2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B5</f>
        <v>jan-jun</v>
      </c>
      <c r="C66" s="348"/>
      <c r="D66" s="354" t="str">
        <f>B5</f>
        <v>jan-jun</v>
      </c>
      <c r="E66" s="348"/>
      <c r="F66" s="131" t="str">
        <f>F37</f>
        <v>2023/2022</v>
      </c>
      <c r="H66" s="343" t="str">
        <f>B5</f>
        <v>jan-jun</v>
      </c>
      <c r="I66" s="348"/>
      <c r="J66" s="354" t="str">
        <f>B5</f>
        <v>jan-jun</v>
      </c>
      <c r="K66" s="344"/>
      <c r="L66" s="131" t="str">
        <f>L37</f>
        <v>2023/2022</v>
      </c>
      <c r="N66" s="343" t="str">
        <f>B5</f>
        <v>jan-jun</v>
      </c>
      <c r="O66" s="344"/>
      <c r="P66" s="131" t="str">
        <f>P37</f>
        <v>2023/2022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s="38" t="s">
        <v>153</v>
      </c>
      <c r="B68" s="39">
        <v>40984.18</v>
      </c>
      <c r="C68" s="147">
        <v>49642.54</v>
      </c>
      <c r="D68" s="247">
        <f>B68/$B$96</f>
        <v>0.19798155732408992</v>
      </c>
      <c r="E68" s="246">
        <f>C68/$C$96</f>
        <v>0.22391784854645097</v>
      </c>
      <c r="F68" s="61">
        <f t="shared" ref="F68:F76" si="59">(C68-B68)/B68</f>
        <v>0.21126102803569574</v>
      </c>
      <c r="H68" s="19">
        <v>10079.198</v>
      </c>
      <c r="I68" s="147">
        <v>12992.725999999999</v>
      </c>
      <c r="J68" s="261">
        <f>H68/$H$96</f>
        <v>0.18463613528750572</v>
      </c>
      <c r="K68" s="246">
        <f>I68/$I$96</f>
        <v>0.21881467277885375</v>
      </c>
      <c r="L68" s="61">
        <f t="shared" ref="L68:L76" si="60">(I68-H68)/H68</f>
        <v>0.2890634750899822</v>
      </c>
      <c r="N68" s="41">
        <f t="shared" ref="N68:N96" si="61">(H68/B68)*10</f>
        <v>2.4592899016156968</v>
      </c>
      <c r="O68" s="149">
        <f t="shared" ref="O68:O96" si="62">(I68/C68)*10</f>
        <v>2.6172564900990158</v>
      </c>
      <c r="P68" s="61">
        <f t="shared" si="8"/>
        <v>6.423260160566617E-2</v>
      </c>
    </row>
    <row r="69" spans="1:16" ht="20.100000000000001" customHeight="1" x14ac:dyDescent="0.25">
      <c r="A69" s="38" t="s">
        <v>152</v>
      </c>
      <c r="B69" s="19">
        <v>41927.109999999993</v>
      </c>
      <c r="C69" s="140">
        <v>39237.129999999997</v>
      </c>
      <c r="D69" s="247">
        <f t="shared" ref="D69:D95" si="63">B69/$B$96</f>
        <v>0.20253655268687631</v>
      </c>
      <c r="E69" s="215">
        <f t="shared" ref="E69:E95" si="64">C69/$C$96</f>
        <v>0.17698316268138994</v>
      </c>
      <c r="F69" s="52">
        <f t="shared" si="59"/>
        <v>-6.4158488386153886E-2</v>
      </c>
      <c r="H69" s="19">
        <v>10916.493</v>
      </c>
      <c r="I69" s="140">
        <v>10231.795</v>
      </c>
      <c r="J69" s="262">
        <f t="shared" ref="J69:J95" si="65">H69/$H$96</f>
        <v>0.19997415254796158</v>
      </c>
      <c r="K69" s="215">
        <f t="shared" ref="K69:K96" si="66">I69/$I$96</f>
        <v>0.17231694679509996</v>
      </c>
      <c r="L69" s="52">
        <f t="shared" si="60"/>
        <v>-6.2721425278246437E-2</v>
      </c>
      <c r="N69" s="40">
        <f t="shared" si="61"/>
        <v>2.6036836309490452</v>
      </c>
      <c r="O69" s="143">
        <f t="shared" si="62"/>
        <v>2.6076818054735402</v>
      </c>
      <c r="P69" s="52">
        <f t="shared" si="8"/>
        <v>1.5355838462746279E-3</v>
      </c>
    </row>
    <row r="70" spans="1:16" ht="20.100000000000001" customHeight="1" x14ac:dyDescent="0.25">
      <c r="A70" s="38" t="s">
        <v>186</v>
      </c>
      <c r="B70" s="19">
        <v>36818.480000000003</v>
      </c>
      <c r="C70" s="140">
        <v>38137.200000000004</v>
      </c>
      <c r="D70" s="247">
        <f t="shared" si="63"/>
        <v>0.17785838361791936</v>
      </c>
      <c r="E70" s="215">
        <f t="shared" si="64"/>
        <v>0.17202181382309831</v>
      </c>
      <c r="F70" s="52">
        <f t="shared" si="59"/>
        <v>3.5816796347920961E-2</v>
      </c>
      <c r="H70" s="19">
        <v>9038.3080000000009</v>
      </c>
      <c r="I70" s="140">
        <v>9552.860999999999</v>
      </c>
      <c r="J70" s="262">
        <f t="shared" si="65"/>
        <v>0.16556855601587997</v>
      </c>
      <c r="K70" s="215">
        <f t="shared" si="66"/>
        <v>0.1608828011778955</v>
      </c>
      <c r="L70" s="52">
        <f t="shared" si="60"/>
        <v>5.6930235172335135E-2</v>
      </c>
      <c r="N70" s="40">
        <f t="shared" si="61"/>
        <v>2.4548292053338434</v>
      </c>
      <c r="O70" s="143">
        <f t="shared" si="62"/>
        <v>2.5048669016078784</v>
      </c>
      <c r="P70" s="52">
        <f t="shared" si="8"/>
        <v>2.03833717495756E-2</v>
      </c>
    </row>
    <row r="71" spans="1:16" ht="20.100000000000001" customHeight="1" x14ac:dyDescent="0.25">
      <c r="A71" s="38" t="s">
        <v>154</v>
      </c>
      <c r="B71" s="19">
        <v>18983.52</v>
      </c>
      <c r="C71" s="140">
        <v>17865.29</v>
      </c>
      <c r="D71" s="247">
        <f t="shared" si="63"/>
        <v>9.1703356102110806E-2</v>
      </c>
      <c r="E71" s="215">
        <f t="shared" si="64"/>
        <v>8.058325179288621E-2</v>
      </c>
      <c r="F71" s="52">
        <f t="shared" si="59"/>
        <v>-5.8905303126079861E-2</v>
      </c>
      <c r="H71" s="19">
        <v>5782.8939999999993</v>
      </c>
      <c r="I71" s="140">
        <v>5267.0850000000009</v>
      </c>
      <c r="J71" s="262">
        <f t="shared" si="65"/>
        <v>0.10593414267060781</v>
      </c>
      <c r="K71" s="215">
        <f t="shared" si="66"/>
        <v>8.8704670657520926E-2</v>
      </c>
      <c r="L71" s="52">
        <f t="shared" si="60"/>
        <v>-8.9195651865657311E-2</v>
      </c>
      <c r="N71" s="40">
        <f t="shared" si="61"/>
        <v>3.0462706600251162</v>
      </c>
      <c r="O71" s="143">
        <f t="shared" si="62"/>
        <v>2.9482225029652476</v>
      </c>
      <c r="P71" s="52">
        <f t="shared" si="8"/>
        <v>-3.2186292027990768E-2</v>
      </c>
    </row>
    <row r="72" spans="1:16" ht="20.100000000000001" customHeight="1" x14ac:dyDescent="0.25">
      <c r="A72" s="38" t="s">
        <v>156</v>
      </c>
      <c r="B72" s="19">
        <v>10218.98</v>
      </c>
      <c r="C72" s="140">
        <v>11281.76</v>
      </c>
      <c r="D72" s="247">
        <f t="shared" si="63"/>
        <v>4.9364646911655381E-2</v>
      </c>
      <c r="E72" s="215">
        <f t="shared" si="64"/>
        <v>5.0887553840262986E-2</v>
      </c>
      <c r="F72" s="52">
        <f t="shared" si="59"/>
        <v>0.10400059497131814</v>
      </c>
      <c r="H72" s="19">
        <v>3691.6319999999996</v>
      </c>
      <c r="I72" s="140">
        <v>3812.5180000000014</v>
      </c>
      <c r="J72" s="262">
        <f t="shared" si="65"/>
        <v>6.7625287784175411E-2</v>
      </c>
      <c r="K72" s="215">
        <f t="shared" si="66"/>
        <v>6.4207840497328292E-2</v>
      </c>
      <c r="L72" s="52">
        <f t="shared" si="60"/>
        <v>3.2745950842337966E-2</v>
      </c>
      <c r="N72" s="40">
        <f t="shared" si="61"/>
        <v>3.6125249291025128</v>
      </c>
      <c r="O72" s="143">
        <f t="shared" si="62"/>
        <v>3.3793645672306463</v>
      </c>
      <c r="P72" s="52">
        <f t="shared" ref="P72:P76" si="67">(O72-N72)/N72</f>
        <v>-6.4542215333526387E-2</v>
      </c>
    </row>
    <row r="73" spans="1:16" ht="20.100000000000001" customHeight="1" x14ac:dyDescent="0.25">
      <c r="A73" s="38" t="s">
        <v>155</v>
      </c>
      <c r="B73" s="19">
        <v>6214.17</v>
      </c>
      <c r="C73" s="140">
        <v>10083.330000000002</v>
      </c>
      <c r="D73" s="247">
        <f t="shared" si="63"/>
        <v>3.0018681698075693E-2</v>
      </c>
      <c r="E73" s="215">
        <f t="shared" si="64"/>
        <v>4.5481910470009913E-2</v>
      </c>
      <c r="F73" s="52">
        <f t="shared" si="59"/>
        <v>0.62263504216975096</v>
      </c>
      <c r="H73" s="19">
        <v>1729.5189999999998</v>
      </c>
      <c r="I73" s="140">
        <v>2785.384</v>
      </c>
      <c r="J73" s="262">
        <f t="shared" si="65"/>
        <v>3.1682253296969817E-2</v>
      </c>
      <c r="K73" s="215">
        <f t="shared" si="66"/>
        <v>4.6909546812843955E-2</v>
      </c>
      <c r="L73" s="52">
        <f t="shared" si="60"/>
        <v>0.61049632874805093</v>
      </c>
      <c r="N73" s="40">
        <f t="shared" ref="N73" si="68">(H73/B73)*10</f>
        <v>2.7831858478284306</v>
      </c>
      <c r="O73" s="143">
        <f t="shared" ref="O73" si="69">(I73/C73)*10</f>
        <v>2.7623652106992429</v>
      </c>
      <c r="P73" s="52">
        <f t="shared" ref="P73" si="70">(O73-N73)/N73</f>
        <v>-7.4808648317297635E-3</v>
      </c>
    </row>
    <row r="74" spans="1:16" ht="20.100000000000001" customHeight="1" x14ac:dyDescent="0.25">
      <c r="A74" s="38" t="s">
        <v>157</v>
      </c>
      <c r="B74" s="19">
        <v>11485.94</v>
      </c>
      <c r="C74" s="140">
        <v>10941.34</v>
      </c>
      <c r="D74" s="247">
        <f t="shared" si="63"/>
        <v>5.5484928295041099E-2</v>
      </c>
      <c r="E74" s="215">
        <f t="shared" si="64"/>
        <v>4.9352053964507578E-2</v>
      </c>
      <c r="F74" s="52">
        <f t="shared" si="59"/>
        <v>-4.7414491108259342E-2</v>
      </c>
      <c r="H74" s="19">
        <v>2536.3760000000002</v>
      </c>
      <c r="I74" s="140">
        <v>2542.5220000000004</v>
      </c>
      <c r="J74" s="262">
        <f t="shared" si="65"/>
        <v>4.6462691007358191E-2</v>
      </c>
      <c r="K74" s="215">
        <f t="shared" si="66"/>
        <v>4.2819429845825804E-2</v>
      </c>
      <c r="L74" s="52">
        <f t="shared" si="60"/>
        <v>2.4231423101307476E-3</v>
      </c>
      <c r="N74" s="40">
        <f t="shared" si="61"/>
        <v>2.2082441663459846</v>
      </c>
      <c r="O74" s="143">
        <f t="shared" si="62"/>
        <v>2.3237756984062283</v>
      </c>
      <c r="P74" s="52">
        <f t="shared" si="67"/>
        <v>5.2318277942703897E-2</v>
      </c>
    </row>
    <row r="75" spans="1:16" ht="20.100000000000001" customHeight="1" x14ac:dyDescent="0.25">
      <c r="A75" s="38" t="s">
        <v>158</v>
      </c>
      <c r="B75" s="19">
        <v>3463.7899999999995</v>
      </c>
      <c r="C75" s="140">
        <v>9146.3700000000008</v>
      </c>
      <c r="D75" s="247">
        <f t="shared" si="63"/>
        <v>1.673246941731198E-2</v>
      </c>
      <c r="E75" s="215">
        <f t="shared" si="64"/>
        <v>4.1255654775315745E-2</v>
      </c>
      <c r="F75" s="52">
        <f t="shared" si="59"/>
        <v>1.6405671244503861</v>
      </c>
      <c r="H75" s="19">
        <v>709.68200000000002</v>
      </c>
      <c r="I75" s="140">
        <v>2065.6469999999999</v>
      </c>
      <c r="J75" s="262">
        <f t="shared" si="65"/>
        <v>1.3000334130067456E-2</v>
      </c>
      <c r="K75" s="215">
        <f t="shared" si="66"/>
        <v>3.4788224763734797E-2</v>
      </c>
      <c r="L75" s="52">
        <f t="shared" si="60"/>
        <v>1.9106656220673484</v>
      </c>
      <c r="N75" s="40">
        <f t="shared" si="61"/>
        <v>2.0488597749863589</v>
      </c>
      <c r="O75" s="143">
        <f t="shared" si="62"/>
        <v>2.2584336736869379</v>
      </c>
      <c r="P75" s="52">
        <f t="shared" si="67"/>
        <v>0.10228806346787417</v>
      </c>
    </row>
    <row r="76" spans="1:16" ht="20.100000000000001" customHeight="1" x14ac:dyDescent="0.25">
      <c r="A76" s="38" t="s">
        <v>160</v>
      </c>
      <c r="B76" s="19">
        <v>1809.9999999999998</v>
      </c>
      <c r="C76" s="140">
        <v>2471.96</v>
      </c>
      <c r="D76" s="247">
        <f t="shared" si="63"/>
        <v>8.7435351581171741E-3</v>
      </c>
      <c r="E76" s="215">
        <f t="shared" si="64"/>
        <v>1.1150033114600602E-2</v>
      </c>
      <c r="F76" s="52">
        <f t="shared" si="59"/>
        <v>0.36572375690607756</v>
      </c>
      <c r="H76" s="19">
        <v>635.44600000000003</v>
      </c>
      <c r="I76" s="140">
        <v>1104.9580000000001</v>
      </c>
      <c r="J76" s="262">
        <f t="shared" si="65"/>
        <v>1.164043941034836E-2</v>
      </c>
      <c r="K76" s="215">
        <f t="shared" si="66"/>
        <v>1.8608952671239024E-2</v>
      </c>
      <c r="L76" s="52">
        <f t="shared" si="60"/>
        <v>0.73887002200029595</v>
      </c>
      <c r="N76" s="40">
        <f t="shared" si="61"/>
        <v>3.5107513812154698</v>
      </c>
      <c r="O76" s="143">
        <f t="shared" si="62"/>
        <v>4.4699671515720327</v>
      </c>
      <c r="P76" s="52">
        <f t="shared" si="67"/>
        <v>0.27322235789435745</v>
      </c>
    </row>
    <row r="77" spans="1:16" ht="20.100000000000001" customHeight="1" x14ac:dyDescent="0.25">
      <c r="A77" s="38" t="s">
        <v>161</v>
      </c>
      <c r="B77" s="19">
        <v>4497.5700000000006</v>
      </c>
      <c r="C77" s="140">
        <v>3399.57</v>
      </c>
      <c r="D77" s="247">
        <f t="shared" si="63"/>
        <v>2.1726332276846998E-2</v>
      </c>
      <c r="E77" s="215">
        <f t="shared" si="64"/>
        <v>1.5334114660189796E-2</v>
      </c>
      <c r="F77" s="52">
        <f t="shared" ref="F77:F80" si="71">(C77-B77)/B77</f>
        <v>-0.24413183118884205</v>
      </c>
      <c r="H77" s="19">
        <v>1267.538</v>
      </c>
      <c r="I77" s="140">
        <v>1083.6319999999998</v>
      </c>
      <c r="J77" s="262">
        <f t="shared" si="65"/>
        <v>2.3219438456319085E-2</v>
      </c>
      <c r="K77" s="215">
        <f t="shared" si="66"/>
        <v>1.8249794653769719E-2</v>
      </c>
      <c r="L77" s="52">
        <f t="shared" ref="L77:L80" si="72">(I77-H77)/H77</f>
        <v>-0.14508914131173992</v>
      </c>
      <c r="N77" s="40">
        <f t="shared" si="61"/>
        <v>2.8182729785195115</v>
      </c>
      <c r="O77" s="143">
        <f t="shared" si="62"/>
        <v>3.1875560732680892</v>
      </c>
      <c r="P77" s="52">
        <f t="shared" ref="P77:P80" si="73">(O77-N77)/N77</f>
        <v>0.13103169833554185</v>
      </c>
    </row>
    <row r="78" spans="1:16" ht="20.100000000000001" customHeight="1" x14ac:dyDescent="0.25">
      <c r="A78" s="38" t="s">
        <v>172</v>
      </c>
      <c r="B78" s="19">
        <v>5284.76</v>
      </c>
      <c r="C78" s="140">
        <v>4152.74</v>
      </c>
      <c r="D78" s="247">
        <f t="shared" si="63"/>
        <v>2.5528997161442718E-2</v>
      </c>
      <c r="E78" s="215">
        <f t="shared" si="64"/>
        <v>1.8731366412209946E-2</v>
      </c>
      <c r="F78" s="52">
        <f t="shared" si="71"/>
        <v>-0.21420461856356776</v>
      </c>
      <c r="H78" s="19">
        <v>1138.2210000000002</v>
      </c>
      <c r="I78" s="140">
        <v>846.65499999999986</v>
      </c>
      <c r="J78" s="262">
        <f t="shared" si="65"/>
        <v>2.0850540543313079E-2</v>
      </c>
      <c r="K78" s="215">
        <f t="shared" si="66"/>
        <v>1.4258788862443524E-2</v>
      </c>
      <c r="L78" s="52">
        <f t="shared" si="72"/>
        <v>-0.25615939259598997</v>
      </c>
      <c r="N78" s="40">
        <f t="shared" si="61"/>
        <v>2.1537799256730676</v>
      </c>
      <c r="O78" s="143">
        <f t="shared" si="62"/>
        <v>2.0387864397963753</v>
      </c>
      <c r="P78" s="52">
        <f t="shared" si="73"/>
        <v>-5.3391474451948133E-2</v>
      </c>
    </row>
    <row r="79" spans="1:16" ht="20.100000000000001" customHeight="1" x14ac:dyDescent="0.25">
      <c r="A79" s="38" t="s">
        <v>169</v>
      </c>
      <c r="B79" s="19">
        <v>1434.1000000000001</v>
      </c>
      <c r="C79" s="140">
        <v>2176.6400000000003</v>
      </c>
      <c r="D79" s="247">
        <f t="shared" si="63"/>
        <v>6.9276816410253263E-3</v>
      </c>
      <c r="E79" s="215">
        <f t="shared" si="64"/>
        <v>9.8179614874691571E-3</v>
      </c>
      <c r="F79" s="52">
        <f t="shared" si="71"/>
        <v>0.51777421379262267</v>
      </c>
      <c r="H79" s="19">
        <v>432.19499999999999</v>
      </c>
      <c r="I79" s="140">
        <v>641.75099999999998</v>
      </c>
      <c r="J79" s="262">
        <f t="shared" si="65"/>
        <v>7.9171789750120524E-3</v>
      </c>
      <c r="K79" s="215">
        <f t="shared" si="66"/>
        <v>1.0807934768308219E-2</v>
      </c>
      <c r="L79" s="52">
        <f t="shared" si="72"/>
        <v>0.48486447089855272</v>
      </c>
      <c r="N79" s="40">
        <f t="shared" si="61"/>
        <v>3.0137019733630845</v>
      </c>
      <c r="O79" s="143">
        <f t="shared" si="62"/>
        <v>2.9483561820052921</v>
      </c>
      <c r="P79" s="52">
        <f t="shared" si="73"/>
        <v>-2.1682897624037779E-2</v>
      </c>
    </row>
    <row r="80" spans="1:16" ht="20.100000000000001" customHeight="1" x14ac:dyDescent="0.25">
      <c r="A80" s="38" t="s">
        <v>159</v>
      </c>
      <c r="B80" s="19">
        <v>254.06</v>
      </c>
      <c r="C80" s="140">
        <v>312.28000000000003</v>
      </c>
      <c r="D80" s="247">
        <f t="shared" si="63"/>
        <v>1.2272831725255522E-3</v>
      </c>
      <c r="E80" s="215">
        <f t="shared" si="64"/>
        <v>1.4085714740640933E-3</v>
      </c>
      <c r="F80" s="52">
        <f t="shared" si="71"/>
        <v>0.22915846650397553</v>
      </c>
      <c r="H80" s="19">
        <v>451.26099999999997</v>
      </c>
      <c r="I80" s="140">
        <v>588.16399999999999</v>
      </c>
      <c r="J80" s="262">
        <f t="shared" si="65"/>
        <v>8.2664401518826314E-3</v>
      </c>
      <c r="K80" s="215">
        <f t="shared" si="66"/>
        <v>9.9054588852486945E-3</v>
      </c>
      <c r="L80" s="52">
        <f t="shared" si="72"/>
        <v>0.30337875420211369</v>
      </c>
      <c r="N80" s="40">
        <f t="shared" si="61"/>
        <v>17.761985357789499</v>
      </c>
      <c r="O80" s="143">
        <f t="shared" si="62"/>
        <v>18.834507493275265</v>
      </c>
      <c r="P80" s="52">
        <f t="shared" si="73"/>
        <v>6.0383009775166412E-2</v>
      </c>
    </row>
    <row r="81" spans="1:16" ht="20.100000000000001" customHeight="1" x14ac:dyDescent="0.25">
      <c r="A81" s="38" t="s">
        <v>164</v>
      </c>
      <c r="B81" s="19">
        <v>2098.79</v>
      </c>
      <c r="C81" s="140">
        <v>1681.0700000000002</v>
      </c>
      <c r="D81" s="247">
        <f t="shared" si="63"/>
        <v>1.0138587930665605E-2</v>
      </c>
      <c r="E81" s="215">
        <f t="shared" si="64"/>
        <v>7.5826413728222282E-3</v>
      </c>
      <c r="F81" s="52">
        <f t="shared" ref="F81:F95" si="74">(C81-B81)/B81</f>
        <v>-0.19902896430800596</v>
      </c>
      <c r="H81" s="19">
        <v>953.42400000000021</v>
      </c>
      <c r="I81" s="140">
        <v>546.57099999999991</v>
      </c>
      <c r="J81" s="262">
        <f t="shared" si="65"/>
        <v>1.7465330341794545E-2</v>
      </c>
      <c r="K81" s="215">
        <f t="shared" si="66"/>
        <v>9.2049778095382642E-3</v>
      </c>
      <c r="L81" s="52">
        <f t="shared" ref="L81:L94" si="75">(I81-H81)/H81</f>
        <v>-0.42672829716894078</v>
      </c>
      <c r="N81" s="40">
        <f t="shared" si="61"/>
        <v>4.542731764492876</v>
      </c>
      <c r="O81" s="143">
        <f t="shared" si="62"/>
        <v>3.2513280232233033</v>
      </c>
      <c r="P81" s="52">
        <f t="shared" ref="P81:P87" si="76">(O81-N81)/N81</f>
        <v>-0.28427910962375247</v>
      </c>
    </row>
    <row r="82" spans="1:16" ht="20.100000000000001" customHeight="1" x14ac:dyDescent="0.25">
      <c r="A82" s="38" t="s">
        <v>166</v>
      </c>
      <c r="B82" s="19">
        <v>4414.4399999999996</v>
      </c>
      <c r="C82" s="140">
        <v>2102.25</v>
      </c>
      <c r="D82" s="247">
        <f t="shared" si="63"/>
        <v>2.1324757648286619E-2</v>
      </c>
      <c r="E82" s="215">
        <f t="shared" si="64"/>
        <v>9.4824176423441778E-3</v>
      </c>
      <c r="F82" s="52">
        <f t="shared" si="74"/>
        <v>-0.52377878054747595</v>
      </c>
      <c r="H82" s="19">
        <v>1019.588</v>
      </c>
      <c r="I82" s="140">
        <v>524.80899999999997</v>
      </c>
      <c r="J82" s="262">
        <f t="shared" si="65"/>
        <v>1.8677357851836759E-2</v>
      </c>
      <c r="K82" s="215">
        <f t="shared" si="66"/>
        <v>8.8384769759939103E-3</v>
      </c>
      <c r="L82" s="52">
        <f t="shared" si="75"/>
        <v>-0.48527346339894156</v>
      </c>
      <c r="N82" s="40">
        <f t="shared" si="61"/>
        <v>2.3096655521425142</v>
      </c>
      <c r="O82" s="143">
        <f t="shared" si="62"/>
        <v>2.4964157450350815</v>
      </c>
      <c r="P82" s="52">
        <f t="shared" si="76"/>
        <v>8.0855945883304275E-2</v>
      </c>
    </row>
    <row r="83" spans="1:16" ht="20.100000000000001" customHeight="1" x14ac:dyDescent="0.25">
      <c r="A83" s="38" t="s">
        <v>165</v>
      </c>
      <c r="B83" s="19">
        <v>385.9</v>
      </c>
      <c r="C83" s="140">
        <v>1966.74</v>
      </c>
      <c r="D83" s="247">
        <f t="shared" si="63"/>
        <v>1.8641603411698438E-3</v>
      </c>
      <c r="E83" s="215">
        <f t="shared" si="64"/>
        <v>8.8711856695940002E-3</v>
      </c>
      <c r="F83" s="52">
        <f t="shared" si="74"/>
        <v>4.096501684374191</v>
      </c>
      <c r="H83" s="19">
        <v>79.448999999999998</v>
      </c>
      <c r="I83" s="140">
        <v>467.03</v>
      </c>
      <c r="J83" s="262">
        <f t="shared" si="65"/>
        <v>1.4553892395463451E-3</v>
      </c>
      <c r="K83" s="215">
        <f t="shared" si="66"/>
        <v>7.8654022741577144E-3</v>
      </c>
      <c r="L83" s="52">
        <f t="shared" si="75"/>
        <v>4.8783622197887953</v>
      </c>
      <c r="N83" s="40">
        <f t="shared" si="61"/>
        <v>2.0587976159626846</v>
      </c>
      <c r="O83" s="143">
        <f t="shared" si="62"/>
        <v>2.3746402676510368</v>
      </c>
      <c r="P83" s="52">
        <f t="shared" si="76"/>
        <v>0.1534112188781924</v>
      </c>
    </row>
    <row r="84" spans="1:16" ht="20.100000000000001" customHeight="1" x14ac:dyDescent="0.25">
      <c r="A84" s="38" t="s">
        <v>162</v>
      </c>
      <c r="B84" s="19">
        <v>1103.44</v>
      </c>
      <c r="C84" s="140">
        <v>1633.57</v>
      </c>
      <c r="D84" s="247">
        <f t="shared" si="63"/>
        <v>5.330368196062329E-3</v>
      </c>
      <c r="E84" s="215">
        <f t="shared" si="64"/>
        <v>7.3683876741606272E-3</v>
      </c>
      <c r="F84" s="52">
        <f t="shared" si="74"/>
        <v>0.480433915754368</v>
      </c>
      <c r="H84" s="19">
        <v>247.839</v>
      </c>
      <c r="I84" s="140">
        <v>329.85299999999995</v>
      </c>
      <c r="J84" s="262">
        <f t="shared" si="65"/>
        <v>4.5400472471639241E-3</v>
      </c>
      <c r="K84" s="215">
        <f t="shared" si="66"/>
        <v>5.5551603458830149E-3</v>
      </c>
      <c r="L84" s="52">
        <f t="shared" si="75"/>
        <v>0.33091644172224693</v>
      </c>
      <c r="N84" s="40">
        <f t="shared" ref="N84" si="77">(H84/B84)*10</f>
        <v>2.2460577829333719</v>
      </c>
      <c r="O84" s="143">
        <f t="shared" ref="O84" si="78">(I84/C84)*10</f>
        <v>2.0192155830481702</v>
      </c>
      <c r="P84" s="52">
        <f t="shared" ref="P84" si="79">(O84-N84)/N84</f>
        <v>-0.10099570973144945</v>
      </c>
    </row>
    <row r="85" spans="1:16" ht="20.100000000000001" customHeight="1" x14ac:dyDescent="0.25">
      <c r="A85" s="38" t="s">
        <v>167</v>
      </c>
      <c r="B85" s="19">
        <v>2129.62</v>
      </c>
      <c r="C85" s="140">
        <v>1356.4699999999998</v>
      </c>
      <c r="D85" s="247">
        <f t="shared" si="63"/>
        <v>1.0287517869298064E-2</v>
      </c>
      <c r="E85" s="215">
        <f t="shared" si="64"/>
        <v>6.1184992552315879E-3</v>
      </c>
      <c r="F85" s="52">
        <f t="shared" si="74"/>
        <v>-0.36304598942534355</v>
      </c>
      <c r="H85" s="19">
        <v>435.47399999999993</v>
      </c>
      <c r="I85" s="140">
        <v>327.42400000000004</v>
      </c>
      <c r="J85" s="262">
        <f t="shared" si="65"/>
        <v>7.9772454493096823E-3</v>
      </c>
      <c r="K85" s="215">
        <f t="shared" si="66"/>
        <v>5.5142527765107505E-3</v>
      </c>
      <c r="L85" s="52">
        <f t="shared" si="75"/>
        <v>-0.24812043887809584</v>
      </c>
      <c r="N85" s="40">
        <f t="shared" si="61"/>
        <v>2.0448436810322965</v>
      </c>
      <c r="O85" s="143">
        <f t="shared" si="62"/>
        <v>2.4137946287053906</v>
      </c>
      <c r="P85" s="52">
        <f t="shared" si="76"/>
        <v>0.18042990331996281</v>
      </c>
    </row>
    <row r="86" spans="1:16" ht="20.100000000000001" customHeight="1" x14ac:dyDescent="0.25">
      <c r="A86" s="38" t="s">
        <v>163</v>
      </c>
      <c r="B86" s="19">
        <v>1086.94</v>
      </c>
      <c r="C86" s="140">
        <v>1036.8700000000001</v>
      </c>
      <c r="D86" s="247">
        <f t="shared" si="63"/>
        <v>5.2506619363336367E-3</v>
      </c>
      <c r="E86" s="215">
        <f t="shared" si="64"/>
        <v>4.6769101585526981E-3</v>
      </c>
      <c r="F86" s="52">
        <f t="shared" si="74"/>
        <v>-4.6065100189522819E-2</v>
      </c>
      <c r="H86" s="19">
        <v>345.09000000000003</v>
      </c>
      <c r="I86" s="140">
        <v>308.06900000000002</v>
      </c>
      <c r="J86" s="262">
        <f t="shared" si="65"/>
        <v>6.3215430360992371E-3</v>
      </c>
      <c r="K86" s="215">
        <f t="shared" si="66"/>
        <v>5.1882890032706533E-3</v>
      </c>
      <c r="L86" s="52">
        <f t="shared" si="75"/>
        <v>-0.10727926048277264</v>
      </c>
      <c r="N86" s="40">
        <f t="shared" si="61"/>
        <v>3.1748762581191237</v>
      </c>
      <c r="O86" s="143">
        <f t="shared" si="62"/>
        <v>2.9711439235391128</v>
      </c>
      <c r="P86" s="52">
        <f t="shared" si="76"/>
        <v>-6.4170165391172429E-2</v>
      </c>
    </row>
    <row r="87" spans="1:16" ht="20.100000000000001" customHeight="1" x14ac:dyDescent="0.25">
      <c r="A87" s="38" t="s">
        <v>173</v>
      </c>
      <c r="B87" s="19">
        <v>546.29</v>
      </c>
      <c r="C87" s="140">
        <v>1314.93</v>
      </c>
      <c r="D87" s="247">
        <f t="shared" si="63"/>
        <v>2.6389534925568125E-3</v>
      </c>
      <c r="E87" s="215">
        <f t="shared" si="64"/>
        <v>5.9311287574967918E-3</v>
      </c>
      <c r="F87" s="52">
        <f t="shared" si="74"/>
        <v>1.4070182503798352</v>
      </c>
      <c r="H87" s="19">
        <v>95.742999999999995</v>
      </c>
      <c r="I87" s="140">
        <v>298.48399999999998</v>
      </c>
      <c r="J87" s="262">
        <f t="shared" si="65"/>
        <v>1.7538714390600977E-3</v>
      </c>
      <c r="K87" s="215">
        <f t="shared" si="66"/>
        <v>5.0268649388683622E-3</v>
      </c>
      <c r="L87" s="52">
        <f t="shared" si="75"/>
        <v>2.1175542859530201</v>
      </c>
      <c r="N87" s="40">
        <f t="shared" si="61"/>
        <v>1.7526039283164621</v>
      </c>
      <c r="O87" s="143">
        <f t="shared" si="62"/>
        <v>2.2699611386157437</v>
      </c>
      <c r="P87" s="52">
        <f t="shared" si="76"/>
        <v>0.29519345582903661</v>
      </c>
    </row>
    <row r="88" spans="1:16" ht="20.100000000000001" customHeight="1" x14ac:dyDescent="0.25">
      <c r="A88" s="38" t="s">
        <v>168</v>
      </c>
      <c r="B88" s="19">
        <v>1675.61</v>
      </c>
      <c r="C88" s="140">
        <v>1286.5999999999999</v>
      </c>
      <c r="D88" s="247">
        <f t="shared" si="63"/>
        <v>8.094339749332994E-3</v>
      </c>
      <c r="E88" s="215">
        <f t="shared" si="64"/>
        <v>5.8033433410108306E-3</v>
      </c>
      <c r="F88" s="52">
        <f t="shared" si="74"/>
        <v>-0.2321602282153962</v>
      </c>
      <c r="H88" s="19">
        <v>349.53999999999996</v>
      </c>
      <c r="I88" s="140">
        <v>282.71299999999997</v>
      </c>
      <c r="J88" s="262">
        <f t="shared" ref="J88" si="80">H88/$H$96</f>
        <v>6.4030605141792776E-3</v>
      </c>
      <c r="K88" s="215">
        <f t="shared" ref="K88" si="81">I88/$I$96</f>
        <v>4.7612604610709156E-3</v>
      </c>
      <c r="L88" s="52">
        <f t="shared" si="75"/>
        <v>-0.19118555816215599</v>
      </c>
      <c r="N88" s="40">
        <f t="shared" ref="N88" si="82">(H88/B88)*10</f>
        <v>2.086046275684676</v>
      </c>
      <c r="O88" s="143">
        <f t="shared" ref="O88" si="83">(I88/C88)*10</f>
        <v>2.1973651484532879</v>
      </c>
      <c r="P88" s="52">
        <f t="shared" ref="P88" si="84">(O88-N88)/N88</f>
        <v>5.3363568232480889E-2</v>
      </c>
    </row>
    <row r="89" spans="1:16" ht="20.100000000000001" customHeight="1" x14ac:dyDescent="0.25">
      <c r="A89" s="38" t="s">
        <v>170</v>
      </c>
      <c r="B89" s="19">
        <v>2174.1199999999994</v>
      </c>
      <c r="C89" s="140">
        <v>1229.2200000000003</v>
      </c>
      <c r="D89" s="247">
        <f t="shared" si="63"/>
        <v>1.0502483236445141E-2</v>
      </c>
      <c r="E89" s="215">
        <f t="shared" si="64"/>
        <v>5.5445248730276193E-3</v>
      </c>
      <c r="F89" s="52">
        <f t="shared" si="74"/>
        <v>-0.43461262487811136</v>
      </c>
      <c r="H89" s="19">
        <v>488.09900000000005</v>
      </c>
      <c r="I89" s="140">
        <v>276.38</v>
      </c>
      <c r="J89" s="262">
        <f t="shared" si="65"/>
        <v>8.9412583221101776E-3</v>
      </c>
      <c r="K89" s="215">
        <f t="shared" si="66"/>
        <v>4.6546043734486207E-3</v>
      </c>
      <c r="L89" s="52">
        <f t="shared" si="75"/>
        <v>-0.43376241295310997</v>
      </c>
      <c r="N89" s="40">
        <f t="shared" ref="N89:N94" si="85">(H89/B89)*10</f>
        <v>2.2450416720328232</v>
      </c>
      <c r="O89" s="143">
        <f t="shared" ref="O89:O94" si="86">(I89/C89)*10</f>
        <v>2.2484176957745556</v>
      </c>
      <c r="P89" s="52">
        <f t="shared" ref="P89:P94" si="87">(O89-N89)/N89</f>
        <v>1.5037688537315689E-3</v>
      </c>
    </row>
    <row r="90" spans="1:16" ht="20.100000000000001" customHeight="1" x14ac:dyDescent="0.25">
      <c r="A90" s="38" t="s">
        <v>171</v>
      </c>
      <c r="B90" s="19">
        <v>502.61</v>
      </c>
      <c r="C90" s="140">
        <v>889.28</v>
      </c>
      <c r="D90" s="247">
        <f t="shared" si="63"/>
        <v>2.4279492849841287E-3</v>
      </c>
      <c r="E90" s="215">
        <f t="shared" si="64"/>
        <v>4.0111900872797385E-3</v>
      </c>
      <c r="F90" s="52">
        <f t="shared" si="74"/>
        <v>0.76932412805157069</v>
      </c>
      <c r="H90" s="19">
        <v>143.18300000000002</v>
      </c>
      <c r="I90" s="140">
        <v>238.209</v>
      </c>
      <c r="J90" s="262">
        <f t="shared" si="65"/>
        <v>2.6229027109965432E-3</v>
      </c>
      <c r="K90" s="215">
        <f t="shared" si="66"/>
        <v>4.0117542991346062E-3</v>
      </c>
      <c r="L90" s="52">
        <f t="shared" si="75"/>
        <v>0.66366817289762026</v>
      </c>
      <c r="N90" s="40">
        <f t="shared" si="85"/>
        <v>2.8487893197509004</v>
      </c>
      <c r="O90" s="143">
        <f t="shared" si="86"/>
        <v>2.6786726340410221</v>
      </c>
      <c r="P90" s="52">
        <f t="shared" si="87"/>
        <v>-5.9715432282213647E-2</v>
      </c>
    </row>
    <row r="91" spans="1:16" ht="20.100000000000001" customHeight="1" x14ac:dyDescent="0.25">
      <c r="A91" s="38" t="s">
        <v>174</v>
      </c>
      <c r="B91" s="19">
        <v>929.28999999999974</v>
      </c>
      <c r="C91" s="140">
        <v>992.89999999999986</v>
      </c>
      <c r="D91" s="247">
        <f t="shared" si="63"/>
        <v>4.4891048547440367E-3</v>
      </c>
      <c r="E91" s="215">
        <f t="shared" si="64"/>
        <v>4.4785788926547908E-3</v>
      </c>
      <c r="F91" s="52">
        <f t="shared" si="74"/>
        <v>6.8450107070989835E-2</v>
      </c>
      <c r="H91" s="19">
        <v>197.27600000000001</v>
      </c>
      <c r="I91" s="140">
        <v>233.08799999999999</v>
      </c>
      <c r="J91" s="262">
        <f t="shared" si="65"/>
        <v>3.6138071922962502E-3</v>
      </c>
      <c r="K91" s="215">
        <f t="shared" si="66"/>
        <v>3.9255098928952601E-3</v>
      </c>
      <c r="L91" s="52">
        <f t="shared" si="75"/>
        <v>0.18153247227234931</v>
      </c>
      <c r="N91" s="40">
        <f t="shared" si="85"/>
        <v>2.1228679959969448</v>
      </c>
      <c r="O91" s="143">
        <f t="shared" si="86"/>
        <v>2.3475475878739047</v>
      </c>
      <c r="P91" s="52">
        <f t="shared" si="87"/>
        <v>0.10583775924863645</v>
      </c>
    </row>
    <row r="92" spans="1:16" ht="20.100000000000001" customHeight="1" x14ac:dyDescent="0.25">
      <c r="A92" s="38" t="s">
        <v>176</v>
      </c>
      <c r="B92" s="19">
        <v>227.70000000000002</v>
      </c>
      <c r="C92" s="140">
        <v>701.2</v>
      </c>
      <c r="D92" s="247">
        <f t="shared" si="63"/>
        <v>1.0999463842559563E-3</v>
      </c>
      <c r="E92" s="215">
        <f t="shared" si="64"/>
        <v>3.1628356526634503E-3</v>
      </c>
      <c r="F92" s="52">
        <f t="shared" si="74"/>
        <v>2.0794905577514271</v>
      </c>
      <c r="H92" s="19">
        <v>53.13</v>
      </c>
      <c r="I92" s="140">
        <v>195.07299999999998</v>
      </c>
      <c r="J92" s="262">
        <f t="shared" si="65"/>
        <v>9.7326373267249834E-4</v>
      </c>
      <c r="K92" s="215">
        <f t="shared" si="66"/>
        <v>3.2852870646998432E-3</v>
      </c>
      <c r="L92" s="52">
        <f t="shared" si="75"/>
        <v>2.6716167890080929</v>
      </c>
      <c r="N92" s="40">
        <f t="shared" si="85"/>
        <v>2.3333333333333335</v>
      </c>
      <c r="O92" s="143">
        <f t="shared" si="86"/>
        <v>2.7819880205362231</v>
      </c>
      <c r="P92" s="52">
        <f t="shared" si="87"/>
        <v>0.19228058022980982</v>
      </c>
    </row>
    <row r="93" spans="1:16" ht="20.100000000000001" customHeight="1" x14ac:dyDescent="0.25">
      <c r="A93" s="38" t="s">
        <v>177</v>
      </c>
      <c r="B93" s="19">
        <v>1070.2</v>
      </c>
      <c r="C93" s="140">
        <v>1304.54</v>
      </c>
      <c r="D93" s="247">
        <f t="shared" si="63"/>
        <v>5.1697963128270723E-3</v>
      </c>
      <c r="E93" s="215">
        <f t="shared" si="64"/>
        <v>5.8842635800421808E-3</v>
      </c>
      <c r="F93" s="52">
        <f t="shared" si="74"/>
        <v>0.21896841711829557</v>
      </c>
      <c r="H93" s="19">
        <v>162.24600000000004</v>
      </c>
      <c r="I93" s="140">
        <v>183.97900000000001</v>
      </c>
      <c r="J93" s="262">
        <f t="shared" si="65"/>
        <v>2.9721089322639221E-3</v>
      </c>
      <c r="K93" s="215">
        <f t="shared" si="66"/>
        <v>3.0984494464965043E-3</v>
      </c>
      <c r="L93" s="52">
        <f t="shared" si="75"/>
        <v>0.1339509140441057</v>
      </c>
      <c r="N93" s="40">
        <f t="shared" si="85"/>
        <v>1.516034386096057</v>
      </c>
      <c r="O93" s="143">
        <f t="shared" si="86"/>
        <v>1.4102978827786041</v>
      </c>
      <c r="P93" s="52">
        <f t="shared" si="87"/>
        <v>-6.9745451875755371E-2</v>
      </c>
    </row>
    <row r="94" spans="1:16" ht="20.100000000000001" customHeight="1" x14ac:dyDescent="0.25">
      <c r="A94" s="38" t="s">
        <v>175</v>
      </c>
      <c r="B94" s="19">
        <v>136.82999999999998</v>
      </c>
      <c r="C94" s="140">
        <v>313.19000000000005</v>
      </c>
      <c r="D94" s="247">
        <f t="shared" si="63"/>
        <v>6.6098227385921152E-4</v>
      </c>
      <c r="E94" s="215">
        <f t="shared" si="64"/>
        <v>1.4126761238700315E-3</v>
      </c>
      <c r="F94" s="52">
        <f t="shared" si="74"/>
        <v>1.2888986333406423</v>
      </c>
      <c r="H94" s="19">
        <v>48.596999999999994</v>
      </c>
      <c r="I94" s="140">
        <v>134.315</v>
      </c>
      <c r="J94" s="262">
        <f t="shared" si="65"/>
        <v>8.9022581623725565E-4</v>
      </c>
      <c r="K94" s="215">
        <f t="shared" si="66"/>
        <v>2.2620420667911986E-3</v>
      </c>
      <c r="L94" s="52">
        <f t="shared" si="75"/>
        <v>1.7638537358273148</v>
      </c>
      <c r="N94" s="40">
        <f t="shared" si="85"/>
        <v>3.5516334137250603</v>
      </c>
      <c r="O94" s="143">
        <f t="shared" si="86"/>
        <v>4.288610747469586</v>
      </c>
      <c r="P94" s="52">
        <f t="shared" si="87"/>
        <v>0.20750377302356826</v>
      </c>
    </row>
    <row r="95" spans="1:16" ht="20.100000000000001" customHeight="1" thickBot="1" x14ac:dyDescent="0.3">
      <c r="A95" s="8" t="s">
        <v>17</v>
      </c>
      <c r="B95" s="19">
        <f>B96-SUM(B68:B94)</f>
        <v>5151.6499999999069</v>
      </c>
      <c r="C95" s="140">
        <f>C96-SUM(C68:C94)</f>
        <v>5042.8100000000559</v>
      </c>
      <c r="D95" s="247">
        <f t="shared" si="63"/>
        <v>2.4885985026140072E-2</v>
      </c>
      <c r="E95" s="215">
        <f t="shared" si="64"/>
        <v>2.2746119876793994E-2</v>
      </c>
      <c r="F95" s="52">
        <f t="shared" si="74"/>
        <v>-2.1127211670018919E-2</v>
      </c>
      <c r="H95" s="19">
        <f>H96-SUM(H68:H94)</f>
        <v>1562.0790000000052</v>
      </c>
      <c r="I95" s="140">
        <f>I96-SUM(I68:I94)</f>
        <v>1516.0689999999959</v>
      </c>
      <c r="J95" s="263">
        <f t="shared" si="65"/>
        <v>2.8614997897032344E-2</v>
      </c>
      <c r="K95" s="215">
        <f t="shared" si="66"/>
        <v>2.5532605101128366E-2</v>
      </c>
      <c r="L95" s="52">
        <f t="shared" ref="L95" si="88">(I95-H95)/H95</f>
        <v>-2.9454336176345217E-2</v>
      </c>
      <c r="N95" s="40">
        <f t="shared" si="61"/>
        <v>3.0321916279250987</v>
      </c>
      <c r="O95" s="143">
        <f t="shared" si="62"/>
        <v>3.0063972269428736</v>
      </c>
      <c r="P95" s="52">
        <f t="shared" ref="P95" si="89">(O95-N95)/N95</f>
        <v>-8.5068505382939631E-3</v>
      </c>
    </row>
    <row r="96" spans="1:16" ht="26.25" customHeight="1" thickBot="1" x14ac:dyDescent="0.3">
      <c r="A96" s="12" t="s">
        <v>18</v>
      </c>
      <c r="B96" s="17">
        <v>207010.08999999994</v>
      </c>
      <c r="C96" s="145">
        <v>221699.79000000007</v>
      </c>
      <c r="D96" s="243">
        <f>SUM(D68:D95)</f>
        <v>1</v>
      </c>
      <c r="E96" s="244">
        <f>SUM(E68:E95)</f>
        <v>1</v>
      </c>
      <c r="F96" s="57">
        <f>(C96-B96)/B96</f>
        <v>7.0961275365853574E-2</v>
      </c>
      <c r="G96" s="1"/>
      <c r="H96" s="17">
        <v>54589.520000000004</v>
      </c>
      <c r="I96" s="145">
        <v>59377.763999999988</v>
      </c>
      <c r="J96" s="255">
        <f t="shared" ref="J96" si="90">H96/$H$96</f>
        <v>1</v>
      </c>
      <c r="K96" s="244">
        <f t="shared" si="66"/>
        <v>1</v>
      </c>
      <c r="L96" s="57">
        <f>(I96-H96)/H96</f>
        <v>8.771361242963821E-2</v>
      </c>
      <c r="M96" s="1"/>
      <c r="N96" s="37">
        <f t="shared" si="61"/>
        <v>2.6370463391422136</v>
      </c>
      <c r="O96" s="150">
        <f t="shared" si="62"/>
        <v>2.6782959063695988</v>
      </c>
      <c r="P96" s="57">
        <f>(O96-N96)/N96</f>
        <v>1.5642336888476119E-2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39:E45 J39:K46 D68:E82 J68:K82 D7:E13 J7:K1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93243F52-BB7E-4617-A17B-F690F41D2DF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291" id="{F1D23D26-2FE4-4092-BA62-41E4E25859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296" id="{4E4CBE9E-3C66-4A34-8511-15EBDF59F49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5" id="{339E4BE4-D6A9-4309-B1C8-AB112FE678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P7:P33 L7:L33 F7:F33</xm:sqref>
        </x14:conditionalFormatting>
        <x14:conditionalFormatting xmlns:xm="http://schemas.microsoft.com/office/excel/2006/main">
          <x14:cfRule type="iconSet" priority="1" id="{F60ED465-D335-4088-B79E-1D8D73D62D6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olha14">
    <pageSetUpPr fitToPage="1"/>
  </sheetPr>
  <dimension ref="A1:S19"/>
  <sheetViews>
    <sheetView showGridLines="0" workbookViewId="0">
      <selection activeCell="E7" sqref="E7:F15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93</v>
      </c>
      <c r="B1" s="4"/>
    </row>
    <row r="3" spans="1:19" ht="15.75" thickBot="1" x14ac:dyDescent="0.3"/>
    <row r="4" spans="1:19" x14ac:dyDescent="0.25">
      <c r="A4" s="334" t="s">
        <v>16</v>
      </c>
      <c r="B4" s="317"/>
      <c r="C4" s="317"/>
      <c r="D4" s="317"/>
      <c r="E4" s="353" t="s">
        <v>1</v>
      </c>
      <c r="F4" s="351"/>
      <c r="G4" s="346" t="s">
        <v>104</v>
      </c>
      <c r="H4" s="346"/>
      <c r="I4" s="130" t="s">
        <v>0</v>
      </c>
      <c r="K4" s="347" t="s">
        <v>19</v>
      </c>
      <c r="L4" s="346"/>
      <c r="M4" s="356" t="s">
        <v>104</v>
      </c>
      <c r="N4" s="357"/>
      <c r="O4" s="130" t="s">
        <v>0</v>
      </c>
      <c r="Q4" s="345" t="s">
        <v>22</v>
      </c>
      <c r="R4" s="346"/>
      <c r="S4" s="130" t="s">
        <v>0</v>
      </c>
    </row>
    <row r="5" spans="1:19" x14ac:dyDescent="0.25">
      <c r="A5" s="352"/>
      <c r="B5" s="318"/>
      <c r="C5" s="318"/>
      <c r="D5" s="318"/>
      <c r="E5" s="354" t="s">
        <v>179</v>
      </c>
      <c r="F5" s="344"/>
      <c r="G5" s="348" t="str">
        <f>E5</f>
        <v>jan-jun</v>
      </c>
      <c r="H5" s="348"/>
      <c r="I5" s="131" t="s">
        <v>151</v>
      </c>
      <c r="K5" s="343" t="str">
        <f>E5</f>
        <v>jan-jun</v>
      </c>
      <c r="L5" s="348"/>
      <c r="M5" s="349" t="str">
        <f>E5</f>
        <v>jan-jun</v>
      </c>
      <c r="N5" s="350"/>
      <c r="O5" s="131" t="str">
        <f>I5</f>
        <v>2023/2022</v>
      </c>
      <c r="Q5" s="343" t="str">
        <f>E5</f>
        <v>jan-jun</v>
      </c>
      <c r="R5" s="344"/>
      <c r="S5" s="131" t="str">
        <f>O5</f>
        <v>2023/2022</v>
      </c>
    </row>
    <row r="6" spans="1:19" ht="15.75" thickBot="1" x14ac:dyDescent="0.3">
      <c r="A6" s="335"/>
      <c r="B6" s="358"/>
      <c r="C6" s="358"/>
      <c r="D6" s="358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200058.28</v>
      </c>
      <c r="F7" s="145">
        <v>206012.79000000004</v>
      </c>
      <c r="G7" s="243">
        <f>E7/E15</f>
        <v>0.37115146883631034</v>
      </c>
      <c r="H7" s="244">
        <f>F7/F15</f>
        <v>0.37033292192978651</v>
      </c>
      <c r="I7" s="164">
        <f t="shared" ref="I7:I18" si="0">(F7-E7)/E7</f>
        <v>2.9763876806298838E-2</v>
      </c>
      <c r="J7" s="1"/>
      <c r="K7" s="17">
        <v>28339.721000000023</v>
      </c>
      <c r="L7" s="145">
        <v>27407.985999999997</v>
      </c>
      <c r="M7" s="243">
        <f>K7/K15</f>
        <v>0.39364855827504786</v>
      </c>
      <c r="N7" s="244">
        <f>L7/L15</f>
        <v>0.3718343528122644</v>
      </c>
      <c r="O7" s="164">
        <f t="shared" ref="O7:O18" si="1">(L7-K7)/K7</f>
        <v>-3.2877352603436896E-2</v>
      </c>
      <c r="P7" s="1"/>
      <c r="Q7" s="187">
        <f t="shared" ref="Q7:Q18" si="2">(K7/E7)*10</f>
        <v>1.4165732605518764</v>
      </c>
      <c r="R7" s="188">
        <f t="shared" ref="R7:R18" si="3">(L7/F7)*10</f>
        <v>1.3304021560991428</v>
      </c>
      <c r="S7" s="55">
        <f>(R7-Q7)/Q7</f>
        <v>-6.0830672759672563E-2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92010.37</v>
      </c>
      <c r="F8" s="181">
        <v>79623.8</v>
      </c>
      <c r="G8" s="245">
        <f>E8/E7</f>
        <v>0.45991782994435421</v>
      </c>
      <c r="H8" s="246">
        <f>F8/F7</f>
        <v>0.38649930424222684</v>
      </c>
      <c r="I8" s="206">
        <f t="shared" si="0"/>
        <v>-0.13462145625541982</v>
      </c>
      <c r="K8" s="180">
        <v>19191.501000000029</v>
      </c>
      <c r="L8" s="181">
        <v>17342.793999999994</v>
      </c>
      <c r="M8" s="250">
        <f>K8/K7</f>
        <v>0.67719442262681462</v>
      </c>
      <c r="N8" s="246">
        <f>L8/L7</f>
        <v>0.63276426075232217</v>
      </c>
      <c r="O8" s="207">
        <f t="shared" si="1"/>
        <v>-9.6329463755859018E-2</v>
      </c>
      <c r="Q8" s="189">
        <f t="shared" si="2"/>
        <v>2.0857976117257251</v>
      </c>
      <c r="R8" s="190">
        <f t="shared" si="3"/>
        <v>2.1780917263431276</v>
      </c>
      <c r="S8" s="182">
        <f t="shared" ref="S8:S18" si="4">(R8-Q8)/Q8</f>
        <v>4.4248835121179962E-2</v>
      </c>
    </row>
    <row r="9" spans="1:19" ht="24" customHeight="1" x14ac:dyDescent="0.25">
      <c r="A9" s="8"/>
      <c r="B9" t="s">
        <v>37</v>
      </c>
      <c r="E9" s="19">
        <v>58750.520000000026</v>
      </c>
      <c r="F9" s="140">
        <v>51396.090000000026</v>
      </c>
      <c r="G9" s="247">
        <f>E9/E7</f>
        <v>0.2936670254287902</v>
      </c>
      <c r="H9" s="215">
        <f>F9/F7</f>
        <v>0.24948009295927703</v>
      </c>
      <c r="I9" s="182">
        <f t="shared" si="0"/>
        <v>-0.12518067925186019</v>
      </c>
      <c r="K9" s="19">
        <v>6294.154999999997</v>
      </c>
      <c r="L9" s="140">
        <v>5847.8800000000019</v>
      </c>
      <c r="M9" s="247">
        <f>K9/K7</f>
        <v>0.22209657603898048</v>
      </c>
      <c r="N9" s="215">
        <f>L9/L7</f>
        <v>0.21336409030565043</v>
      </c>
      <c r="O9" s="182">
        <f t="shared" si="1"/>
        <v>-7.0903083892912597E-2</v>
      </c>
      <c r="Q9" s="189">
        <f t="shared" si="2"/>
        <v>1.0713360494511357</v>
      </c>
      <c r="R9" s="190">
        <f t="shared" si="3"/>
        <v>1.1378063973348944</v>
      </c>
      <c r="S9" s="182">
        <f t="shared" si="4"/>
        <v>6.2044349126320023E-2</v>
      </c>
    </row>
    <row r="10" spans="1:19" ht="24" customHeight="1" thickBot="1" x14ac:dyDescent="0.3">
      <c r="A10" s="8"/>
      <c r="B10" t="s">
        <v>36</v>
      </c>
      <c r="E10" s="19">
        <v>49297.389999999992</v>
      </c>
      <c r="F10" s="140">
        <v>74992.899999999994</v>
      </c>
      <c r="G10" s="247">
        <f>E10/E7</f>
        <v>0.24641514462685571</v>
      </c>
      <c r="H10" s="215">
        <f>F10/F7</f>
        <v>0.36402060279849607</v>
      </c>
      <c r="I10" s="186">
        <f t="shared" si="0"/>
        <v>0.52123469416940749</v>
      </c>
      <c r="K10" s="19">
        <v>2854.0649999999996</v>
      </c>
      <c r="L10" s="140">
        <v>4217.3120000000017</v>
      </c>
      <c r="M10" s="247">
        <f>K10/K7</f>
        <v>0.10070900133420499</v>
      </c>
      <c r="N10" s="215">
        <f>L10/L7</f>
        <v>0.1538716489420274</v>
      </c>
      <c r="O10" s="209">
        <f t="shared" si="1"/>
        <v>0.47765099953925449</v>
      </c>
      <c r="Q10" s="189">
        <f t="shared" si="2"/>
        <v>0.57894850011329202</v>
      </c>
      <c r="R10" s="190">
        <f t="shared" si="3"/>
        <v>0.56236150355567016</v>
      </c>
      <c r="S10" s="182">
        <f t="shared" si="4"/>
        <v>-2.8650210777601149E-2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338962.30000000016</v>
      </c>
      <c r="F11" s="145">
        <v>350277.99</v>
      </c>
      <c r="G11" s="243">
        <f>E11/E15</f>
        <v>0.62884853116368955</v>
      </c>
      <c r="H11" s="244">
        <f>F11/F15</f>
        <v>0.62966707807021349</v>
      </c>
      <c r="I11" s="164">
        <f t="shared" si="0"/>
        <v>3.3383329060487917E-2</v>
      </c>
      <c r="J11" s="1"/>
      <c r="K11" s="17">
        <v>43652.721000000034</v>
      </c>
      <c r="L11" s="145">
        <v>46302.218000000037</v>
      </c>
      <c r="M11" s="243">
        <f>K11/K15</f>
        <v>0.60635144172495226</v>
      </c>
      <c r="N11" s="244">
        <f>L11/L15</f>
        <v>0.62816564718773549</v>
      </c>
      <c r="O11" s="164">
        <f t="shared" si="1"/>
        <v>6.0694887725326468E-2</v>
      </c>
      <c r="Q11" s="191">
        <f t="shared" si="2"/>
        <v>1.287834104264693</v>
      </c>
      <c r="R11" s="192">
        <f t="shared" si="3"/>
        <v>1.3218706091124948</v>
      </c>
      <c r="S11" s="57">
        <f t="shared" si="4"/>
        <v>2.6429261917423254E-2</v>
      </c>
    </row>
    <row r="12" spans="1:19" s="3" customFormat="1" ht="24" customHeight="1" x14ac:dyDescent="0.25">
      <c r="A12" s="46"/>
      <c r="B12" s="3" t="s">
        <v>33</v>
      </c>
      <c r="E12" s="31">
        <v>177659.04000000015</v>
      </c>
      <c r="F12" s="141">
        <v>171991.11999999997</v>
      </c>
      <c r="G12" s="247">
        <f>E12/E11</f>
        <v>0.52412625238854016</v>
      </c>
      <c r="H12" s="215">
        <f>F12/F11</f>
        <v>0.49101320925131486</v>
      </c>
      <c r="I12" s="206">
        <f t="shared" si="0"/>
        <v>-3.1903358252978194E-2</v>
      </c>
      <c r="K12" s="31">
        <v>28924.936000000031</v>
      </c>
      <c r="L12" s="141">
        <v>28461.963000000036</v>
      </c>
      <c r="M12" s="247">
        <f>K12/K11</f>
        <v>0.66261473139326199</v>
      </c>
      <c r="N12" s="215">
        <f>L12/L11</f>
        <v>0.6146997752893828</v>
      </c>
      <c r="O12" s="206">
        <f t="shared" si="1"/>
        <v>-1.6006016400520091E-2</v>
      </c>
      <c r="Q12" s="189">
        <f t="shared" si="2"/>
        <v>1.6281150680539536</v>
      </c>
      <c r="R12" s="190">
        <f t="shared" si="3"/>
        <v>1.6548507271770798</v>
      </c>
      <c r="S12" s="182">
        <f t="shared" si="4"/>
        <v>1.6421234375702167E-2</v>
      </c>
    </row>
    <row r="13" spans="1:19" ht="24" customHeight="1" x14ac:dyDescent="0.25">
      <c r="A13" s="8"/>
      <c r="B13" s="3" t="s">
        <v>37</v>
      </c>
      <c r="D13" s="3"/>
      <c r="E13" s="19">
        <v>45047.7</v>
      </c>
      <c r="F13" s="140">
        <v>42674.649999999994</v>
      </c>
      <c r="G13" s="247">
        <f>E13/E11</f>
        <v>0.13289885040312735</v>
      </c>
      <c r="H13" s="215">
        <f>F13/F11</f>
        <v>0.12183080644033613</v>
      </c>
      <c r="I13" s="182">
        <f t="shared" si="0"/>
        <v>-5.2678605123014116E-2</v>
      </c>
      <c r="K13" s="19">
        <v>3746.6840000000007</v>
      </c>
      <c r="L13" s="140">
        <v>3894.7900000000013</v>
      </c>
      <c r="M13" s="247">
        <f>K13/K11</f>
        <v>8.582933467079859E-2</v>
      </c>
      <c r="N13" s="215">
        <f>L13/L11</f>
        <v>8.4116704733237582E-2</v>
      </c>
      <c r="O13" s="182">
        <f t="shared" si="1"/>
        <v>3.9529888295890617E-2</v>
      </c>
      <c r="Q13" s="189">
        <f t="shared" si="2"/>
        <v>0.83171482672811281</v>
      </c>
      <c r="R13" s="190">
        <f t="shared" si="3"/>
        <v>0.91267063701752726</v>
      </c>
      <c r="S13" s="182">
        <f t="shared" si="4"/>
        <v>9.7336019135172716E-2</v>
      </c>
    </row>
    <row r="14" spans="1:19" ht="24" customHeight="1" thickBot="1" x14ac:dyDescent="0.3">
      <c r="A14" s="8"/>
      <c r="B14" t="s">
        <v>36</v>
      </c>
      <c r="E14" s="19">
        <v>116255.56</v>
      </c>
      <c r="F14" s="140">
        <v>135612.22000000003</v>
      </c>
      <c r="G14" s="247">
        <f>E14/E11</f>
        <v>0.34297489720833246</v>
      </c>
      <c r="H14" s="215">
        <f>F14/F11</f>
        <v>0.38715598430834902</v>
      </c>
      <c r="I14" s="186">
        <f t="shared" si="0"/>
        <v>0.16650093982601807</v>
      </c>
      <c r="K14" s="19">
        <v>10981.101000000006</v>
      </c>
      <c r="L14" s="140">
        <v>13945.465000000004</v>
      </c>
      <c r="M14" s="247">
        <f>K14/K11</f>
        <v>0.25155593393593945</v>
      </c>
      <c r="N14" s="215">
        <f>L14/L11</f>
        <v>0.30118351997737974</v>
      </c>
      <c r="O14" s="209">
        <f t="shared" si="1"/>
        <v>0.26995143747425654</v>
      </c>
      <c r="Q14" s="189">
        <f t="shared" si="2"/>
        <v>0.94456566206381931</v>
      </c>
      <c r="R14" s="190">
        <f t="shared" si="3"/>
        <v>1.0283339510259475</v>
      </c>
      <c r="S14" s="182">
        <f t="shared" si="4"/>
        <v>8.8684452893512442E-2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539020.58000000019</v>
      </c>
      <c r="F15" s="145">
        <v>556290.78</v>
      </c>
      <c r="G15" s="243">
        <f>G7+G11</f>
        <v>0.99999999999999989</v>
      </c>
      <c r="H15" s="244">
        <f>H7+H11</f>
        <v>1</v>
      </c>
      <c r="I15" s="164">
        <f t="shared" si="0"/>
        <v>3.203996403996269E-2</v>
      </c>
      <c r="J15" s="1"/>
      <c r="K15" s="17">
        <v>71992.442000000054</v>
      </c>
      <c r="L15" s="145">
        <v>73710.204000000042</v>
      </c>
      <c r="M15" s="243">
        <f>M7+M11</f>
        <v>1</v>
      </c>
      <c r="N15" s="244">
        <f>N7+N11</f>
        <v>0.99999999999999989</v>
      </c>
      <c r="O15" s="164">
        <f t="shared" si="1"/>
        <v>2.3860310225342636E-2</v>
      </c>
      <c r="Q15" s="191">
        <f t="shared" si="2"/>
        <v>1.3356158312174282</v>
      </c>
      <c r="R15" s="192">
        <f t="shared" si="3"/>
        <v>1.3250301218366416</v>
      </c>
      <c r="S15" s="57">
        <f t="shared" si="4"/>
        <v>-7.9257142161437508E-3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269669.41000000015</v>
      </c>
      <c r="F16" s="181">
        <f t="shared" ref="F16:F17" si="5">F8+F12</f>
        <v>251614.91999999998</v>
      </c>
      <c r="G16" s="245">
        <f>E16/E15</f>
        <v>0.50029520208671818</v>
      </c>
      <c r="H16" s="246">
        <f>F16/F15</f>
        <v>0.45230826942700719</v>
      </c>
      <c r="I16" s="207">
        <f t="shared" si="0"/>
        <v>-6.6950456115879645E-2</v>
      </c>
      <c r="J16" s="3"/>
      <c r="K16" s="180">
        <f t="shared" ref="K16:L18" si="6">K8+K12</f>
        <v>48116.437000000064</v>
      </c>
      <c r="L16" s="181">
        <f t="shared" si="6"/>
        <v>45804.757000000027</v>
      </c>
      <c r="M16" s="250">
        <f>K16/K15</f>
        <v>0.66835400582744542</v>
      </c>
      <c r="N16" s="246">
        <f>L16/L15</f>
        <v>0.62141677155038133</v>
      </c>
      <c r="O16" s="207">
        <f t="shared" si="1"/>
        <v>-4.8043457581866122E-2</v>
      </c>
      <c r="P16" s="3"/>
      <c r="Q16" s="189">
        <f t="shared" si="2"/>
        <v>1.7842749387110699</v>
      </c>
      <c r="R16" s="190">
        <f t="shared" si="3"/>
        <v>1.8204308790591603</v>
      </c>
      <c r="S16" s="182">
        <f t="shared" si="4"/>
        <v>2.0263659800214918E-2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103798.22000000003</v>
      </c>
      <c r="F17" s="140">
        <f t="shared" si="5"/>
        <v>94070.74000000002</v>
      </c>
      <c r="G17" s="248">
        <f>E17/E15</f>
        <v>0.19256819470603515</v>
      </c>
      <c r="H17" s="215">
        <f>F17/F15</f>
        <v>0.16910353969914801</v>
      </c>
      <c r="I17" s="182">
        <f t="shared" si="0"/>
        <v>-9.3715287217834828E-2</v>
      </c>
      <c r="K17" s="19">
        <f t="shared" si="6"/>
        <v>10040.838999999998</v>
      </c>
      <c r="L17" s="140">
        <f t="shared" si="6"/>
        <v>9742.6700000000037</v>
      </c>
      <c r="M17" s="247">
        <f>K17/K15</f>
        <v>0.13947073777550137</v>
      </c>
      <c r="N17" s="215">
        <f>L17/L15</f>
        <v>0.13217532270023291</v>
      </c>
      <c r="O17" s="182">
        <f t="shared" si="1"/>
        <v>-2.9695626032843914E-2</v>
      </c>
      <c r="Q17" s="189">
        <f t="shared" si="2"/>
        <v>0.96734211819817284</v>
      </c>
      <c r="R17" s="190">
        <f t="shared" si="3"/>
        <v>1.0356748549017474</v>
      </c>
      <c r="S17" s="182">
        <f t="shared" si="4"/>
        <v>7.06396789905675E-2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165552.94999999998</v>
      </c>
      <c r="F18" s="142">
        <f>F10+F14</f>
        <v>210605.12000000002</v>
      </c>
      <c r="G18" s="249">
        <f>E18/E15</f>
        <v>0.30713660320724662</v>
      </c>
      <c r="H18" s="221">
        <f>F18/F15</f>
        <v>0.37858819087384482</v>
      </c>
      <c r="I18" s="208">
        <f t="shared" si="0"/>
        <v>0.27213148421698341</v>
      </c>
      <c r="K18" s="21">
        <f t="shared" si="6"/>
        <v>13835.166000000005</v>
      </c>
      <c r="L18" s="142">
        <f t="shared" si="6"/>
        <v>18162.777000000006</v>
      </c>
      <c r="M18" s="249">
        <f>K18/K15</f>
        <v>0.19217525639705338</v>
      </c>
      <c r="N18" s="221">
        <f>L18/L15</f>
        <v>0.24640790574938573</v>
      </c>
      <c r="O18" s="186">
        <f t="shared" si="1"/>
        <v>0.31279790932757867</v>
      </c>
      <c r="Q18" s="193">
        <f t="shared" si="2"/>
        <v>0.83569432015557599</v>
      </c>
      <c r="R18" s="194">
        <f t="shared" si="3"/>
        <v>0.8624090905292332</v>
      </c>
      <c r="S18" s="186">
        <f t="shared" si="4"/>
        <v>3.1967155608624807E-2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K4:L4"/>
    <mergeCell ref="Q4:R4"/>
    <mergeCell ref="E5:F5"/>
    <mergeCell ref="G5:H5"/>
    <mergeCell ref="K5:L5"/>
    <mergeCell ref="M5:N5"/>
    <mergeCell ref="Q5:R5"/>
    <mergeCell ref="M4:N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0" id="{8AEDCF02-B4D2-4DF9-B249-07339C6F1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59" id="{B47E4463-070C-4172-9391-F3F92D3F3B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" id="{B16FEBD7-78D9-44A1-94C7-A55C8714AE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olha15">
    <pageSetUpPr fitToPage="1"/>
  </sheetPr>
  <dimension ref="A1:P96"/>
  <sheetViews>
    <sheetView showGridLines="0" topLeftCell="A87" workbookViewId="0">
      <selection activeCell="J91" sqref="J91"/>
    </sheetView>
  </sheetViews>
  <sheetFormatPr defaultRowHeight="15" x14ac:dyDescent="0.25"/>
  <cols>
    <col min="1" max="1" width="34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41</v>
      </c>
    </row>
    <row r="3" spans="1:16" ht="8.25" customHeight="1" thickBot="1" x14ac:dyDescent="0.3"/>
    <row r="4" spans="1:16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104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6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151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2023/2022</v>
      </c>
      <c r="N5" s="343" t="str">
        <f>B5</f>
        <v>jan-jun</v>
      </c>
      <c r="O5" s="344"/>
      <c r="P5" s="131" t="str">
        <f>F5</f>
        <v>2023/2022</v>
      </c>
    </row>
    <row r="6" spans="1:16" ht="19.5" customHeight="1" thickBot="1" x14ac:dyDescent="0.3">
      <c r="A6" s="361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155</v>
      </c>
      <c r="B7" s="39">
        <v>123474.95000000003</v>
      </c>
      <c r="C7" s="147">
        <v>145338.88999999996</v>
      </c>
      <c r="D7" s="247">
        <f>B7/$B$33</f>
        <v>0.22907279347293197</v>
      </c>
      <c r="E7" s="246">
        <f>C7/$C$33</f>
        <v>0.26126424385462566</v>
      </c>
      <c r="F7" s="52">
        <f>(C7-B7)/B7</f>
        <v>0.17707186761363278</v>
      </c>
      <c r="H7" s="39">
        <v>12115.562</v>
      </c>
      <c r="I7" s="147">
        <v>15655.118999999997</v>
      </c>
      <c r="J7" s="247">
        <f>H7/$H$33</f>
        <v>0.16828936015255602</v>
      </c>
      <c r="K7" s="246">
        <f>I7/$I$33</f>
        <v>0.21238740568402167</v>
      </c>
      <c r="L7" s="52">
        <f>(I7-H7)/H7</f>
        <v>0.29214963366949026</v>
      </c>
      <c r="N7" s="27">
        <f t="shared" ref="N7:N33" si="0">(H7/B7)*10</f>
        <v>0.98121619000453109</v>
      </c>
      <c r="O7" s="151">
        <f t="shared" ref="O7:O33" si="1">(I7/C7)*10</f>
        <v>1.0771459036187769</v>
      </c>
      <c r="P7" s="61">
        <f>(O7-N7)/N7</f>
        <v>9.776613410119421E-2</v>
      </c>
    </row>
    <row r="8" spans="1:16" ht="20.100000000000001" customHeight="1" x14ac:dyDescent="0.25">
      <c r="A8" s="8" t="s">
        <v>185</v>
      </c>
      <c r="B8" s="19">
        <v>59849.390000000014</v>
      </c>
      <c r="C8" s="140">
        <v>45994.450000000019</v>
      </c>
      <c r="D8" s="247">
        <f t="shared" ref="D8:D32" si="2">B8/$B$33</f>
        <v>0.11103358984920392</v>
      </c>
      <c r="E8" s="215">
        <f t="shared" ref="E8:E32" si="3">C8/$C$33</f>
        <v>8.2680590176238411E-2</v>
      </c>
      <c r="F8" s="52">
        <f t="shared" ref="F8:F33" si="4">(C8-B8)/B8</f>
        <v>-0.2314967621223874</v>
      </c>
      <c r="H8" s="19">
        <v>7701.1399999999976</v>
      </c>
      <c r="I8" s="140">
        <v>6547.4150000000027</v>
      </c>
      <c r="J8" s="247">
        <f t="shared" ref="J8:J32" si="5">H8/$H$33</f>
        <v>0.10697150681456254</v>
      </c>
      <c r="K8" s="215">
        <f t="shared" ref="K8:K32" si="6">I8/$I$33</f>
        <v>8.8826439823718337E-2</v>
      </c>
      <c r="L8" s="52">
        <f t="shared" ref="L8:L33" si="7">(I8-H8)/H8</f>
        <v>-0.14981223559109369</v>
      </c>
      <c r="N8" s="27">
        <f t="shared" si="0"/>
        <v>1.2867532985716303</v>
      </c>
      <c r="O8" s="152">
        <f t="shared" si="1"/>
        <v>1.4235228380815512</v>
      </c>
      <c r="P8" s="52">
        <f t="shared" ref="P8:P71" si="8">(O8-N8)/N8</f>
        <v>0.10629041298106084</v>
      </c>
    </row>
    <row r="9" spans="1:16" ht="20.100000000000001" customHeight="1" x14ac:dyDescent="0.25">
      <c r="A9" s="8" t="s">
        <v>153</v>
      </c>
      <c r="B9" s="19">
        <v>23557.440000000002</v>
      </c>
      <c r="C9" s="140">
        <v>25398.46000000001</v>
      </c>
      <c r="D9" s="247">
        <f t="shared" si="2"/>
        <v>4.3704156898795962E-2</v>
      </c>
      <c r="E9" s="215">
        <f t="shared" si="3"/>
        <v>4.5656805600840629E-2</v>
      </c>
      <c r="F9" s="52">
        <f t="shared" si="4"/>
        <v>7.815025741336952E-2</v>
      </c>
      <c r="H9" s="19">
        <v>3807.1180000000008</v>
      </c>
      <c r="I9" s="140">
        <v>4705.3330000000005</v>
      </c>
      <c r="J9" s="247">
        <f t="shared" si="5"/>
        <v>5.2882190049894418E-2</v>
      </c>
      <c r="K9" s="215">
        <f t="shared" si="6"/>
        <v>6.3835571530910434E-2</v>
      </c>
      <c r="L9" s="52">
        <f t="shared" si="7"/>
        <v>0.2359304334669951</v>
      </c>
      <c r="N9" s="27">
        <f t="shared" si="0"/>
        <v>1.6161000516185122</v>
      </c>
      <c r="O9" s="152">
        <f t="shared" si="1"/>
        <v>1.8526056304201117</v>
      </c>
      <c r="P9" s="52">
        <f t="shared" si="8"/>
        <v>0.14634340155161862</v>
      </c>
    </row>
    <row r="10" spans="1:16" ht="20.100000000000001" customHeight="1" x14ac:dyDescent="0.25">
      <c r="A10" s="8" t="s">
        <v>152</v>
      </c>
      <c r="B10" s="19">
        <v>18604.539999999994</v>
      </c>
      <c r="C10" s="140">
        <v>14924.740000000003</v>
      </c>
      <c r="D10" s="247">
        <f t="shared" si="2"/>
        <v>3.4515453936842244E-2</v>
      </c>
      <c r="E10" s="215">
        <f t="shared" si="3"/>
        <v>2.6829026359200127E-2</v>
      </c>
      <c r="F10" s="52">
        <f t="shared" si="4"/>
        <v>-0.19779043179782954</v>
      </c>
      <c r="H10" s="19">
        <v>4876.4990000000016</v>
      </c>
      <c r="I10" s="140">
        <v>4303.51</v>
      </c>
      <c r="J10" s="247">
        <f t="shared" si="5"/>
        <v>6.7736263203851343E-2</v>
      </c>
      <c r="K10" s="215">
        <f t="shared" si="6"/>
        <v>5.8384182466785742E-2</v>
      </c>
      <c r="L10" s="52">
        <f t="shared" si="7"/>
        <v>-0.11750007536144295</v>
      </c>
      <c r="N10" s="27">
        <f t="shared" si="0"/>
        <v>2.6211338737748973</v>
      </c>
      <c r="O10" s="152">
        <f t="shared" si="1"/>
        <v>2.8834740169677993</v>
      </c>
      <c r="P10" s="52">
        <f t="shared" si="8"/>
        <v>0.10008651058142472</v>
      </c>
    </row>
    <row r="11" spans="1:16" ht="20.100000000000001" customHeight="1" x14ac:dyDescent="0.25">
      <c r="A11" s="8" t="s">
        <v>162</v>
      </c>
      <c r="B11" s="19">
        <v>47168.77</v>
      </c>
      <c r="C11" s="140">
        <v>50620.76</v>
      </c>
      <c r="D11" s="247">
        <f t="shared" si="2"/>
        <v>8.7508291427388529E-2</v>
      </c>
      <c r="E11" s="215">
        <f t="shared" si="3"/>
        <v>9.099694228259543E-2</v>
      </c>
      <c r="F11" s="52">
        <f t="shared" si="4"/>
        <v>7.3183803605648509E-2</v>
      </c>
      <c r="H11" s="19">
        <v>2929.5770000000002</v>
      </c>
      <c r="I11" s="140">
        <v>3529.5700000000006</v>
      </c>
      <c r="J11" s="247">
        <f t="shared" si="5"/>
        <v>4.0692841062399308E-2</v>
      </c>
      <c r="K11" s="215">
        <f t="shared" si="6"/>
        <v>4.7884415026174673E-2</v>
      </c>
      <c r="L11" s="52">
        <f t="shared" si="7"/>
        <v>0.20480533537776968</v>
      </c>
      <c r="N11" s="27">
        <f t="shared" si="0"/>
        <v>0.62108403505115795</v>
      </c>
      <c r="O11" s="152">
        <f t="shared" si="1"/>
        <v>0.69725740980577933</v>
      </c>
      <c r="P11" s="52">
        <f t="shared" si="8"/>
        <v>0.12264584252008195</v>
      </c>
    </row>
    <row r="12" spans="1:16" ht="20.100000000000001" customHeight="1" x14ac:dyDescent="0.25">
      <c r="A12" s="8" t="s">
        <v>187</v>
      </c>
      <c r="B12" s="19">
        <v>32124.360000000004</v>
      </c>
      <c r="C12" s="140">
        <v>31789.82</v>
      </c>
      <c r="D12" s="247">
        <f t="shared" si="2"/>
        <v>5.9597650241851617E-2</v>
      </c>
      <c r="E12" s="215">
        <f t="shared" si="3"/>
        <v>5.7146048690578675E-2</v>
      </c>
      <c r="F12" s="52">
        <f t="shared" si="4"/>
        <v>-1.0413903965713386E-2</v>
      </c>
      <c r="H12" s="19">
        <v>2895.7150000000006</v>
      </c>
      <c r="I12" s="140">
        <v>3437.9780000000001</v>
      </c>
      <c r="J12" s="247">
        <f t="shared" si="5"/>
        <v>4.0222486132641545E-2</v>
      </c>
      <c r="K12" s="215">
        <f t="shared" si="6"/>
        <v>4.6641819089253911E-2</v>
      </c>
      <c r="L12" s="52">
        <f t="shared" si="7"/>
        <v>0.18726393999409449</v>
      </c>
      <c r="N12" s="27">
        <f t="shared" si="0"/>
        <v>0.90140784127683793</v>
      </c>
      <c r="O12" s="152">
        <f t="shared" si="1"/>
        <v>1.0814713641033513</v>
      </c>
      <c r="P12" s="52">
        <f t="shared" si="8"/>
        <v>0.19975810568882413</v>
      </c>
    </row>
    <row r="13" spans="1:16" ht="20.100000000000001" customHeight="1" x14ac:dyDescent="0.25">
      <c r="A13" s="8" t="s">
        <v>156</v>
      </c>
      <c r="B13" s="19">
        <v>17209.38</v>
      </c>
      <c r="C13" s="140">
        <v>17941.650000000005</v>
      </c>
      <c r="D13" s="247">
        <f t="shared" si="2"/>
        <v>3.1927129758199585E-2</v>
      </c>
      <c r="E13" s="215">
        <f t="shared" si="3"/>
        <v>3.2252287194118157E-2</v>
      </c>
      <c r="F13" s="52">
        <f t="shared" si="4"/>
        <v>4.2550632271470795E-2</v>
      </c>
      <c r="H13" s="19">
        <v>3481.5179999999991</v>
      </c>
      <c r="I13" s="140">
        <v>3405.3049999999989</v>
      </c>
      <c r="J13" s="247">
        <f t="shared" si="5"/>
        <v>4.8359493070119768E-2</v>
      </c>
      <c r="K13" s="215">
        <f t="shared" si="6"/>
        <v>4.6198556172765429E-2</v>
      </c>
      <c r="L13" s="52">
        <f t="shared" si="7"/>
        <v>-2.1890738465232755E-2</v>
      </c>
      <c r="N13" s="27">
        <f t="shared" si="0"/>
        <v>2.0230351122469252</v>
      </c>
      <c r="O13" s="152">
        <f t="shared" si="1"/>
        <v>1.8979887580016319</v>
      </c>
      <c r="P13" s="52">
        <f t="shared" si="8"/>
        <v>-6.1811262438449734E-2</v>
      </c>
    </row>
    <row r="14" spans="1:16" ht="20.100000000000001" customHeight="1" x14ac:dyDescent="0.25">
      <c r="A14" s="8" t="s">
        <v>186</v>
      </c>
      <c r="B14" s="19">
        <v>22717.879999999997</v>
      </c>
      <c r="C14" s="140">
        <v>16791.180000000008</v>
      </c>
      <c r="D14" s="247">
        <f t="shared" si="2"/>
        <v>4.2146591137577703E-2</v>
      </c>
      <c r="E14" s="215">
        <f t="shared" si="3"/>
        <v>3.0184178137915577E-2</v>
      </c>
      <c r="F14" s="52">
        <f t="shared" si="4"/>
        <v>-0.26088261756818815</v>
      </c>
      <c r="H14" s="19">
        <v>4049.6119999999992</v>
      </c>
      <c r="I14" s="140">
        <v>3289.7199999999984</v>
      </c>
      <c r="J14" s="247">
        <f t="shared" si="5"/>
        <v>5.6250515852761314E-2</v>
      </c>
      <c r="K14" s="215">
        <f t="shared" si="6"/>
        <v>4.4630455777873015E-2</v>
      </c>
      <c r="L14" s="52">
        <f t="shared" si="7"/>
        <v>-0.18764563123578282</v>
      </c>
      <c r="N14" s="27">
        <f t="shared" si="0"/>
        <v>1.7825659788677464</v>
      </c>
      <c r="O14" s="152">
        <f t="shared" si="1"/>
        <v>1.9591952441698539</v>
      </c>
      <c r="P14" s="52">
        <f t="shared" si="8"/>
        <v>9.9087084234772194E-2</v>
      </c>
    </row>
    <row r="15" spans="1:16" ht="20.100000000000001" customHeight="1" x14ac:dyDescent="0.25">
      <c r="A15" s="8" t="s">
        <v>192</v>
      </c>
      <c r="B15" s="19">
        <v>26127.49</v>
      </c>
      <c r="C15" s="140">
        <v>28899.52</v>
      </c>
      <c r="D15" s="247">
        <f t="shared" si="2"/>
        <v>4.847215666607757E-2</v>
      </c>
      <c r="E15" s="215">
        <f t="shared" si="3"/>
        <v>5.1950384653148475E-2</v>
      </c>
      <c r="F15" s="52">
        <f t="shared" si="4"/>
        <v>0.10609629933835966</v>
      </c>
      <c r="H15" s="19">
        <v>2575.36</v>
      </c>
      <c r="I15" s="140">
        <v>2509.732</v>
      </c>
      <c r="J15" s="247">
        <f t="shared" si="5"/>
        <v>3.5772644022826733E-2</v>
      </c>
      <c r="K15" s="215">
        <f t="shared" si="6"/>
        <v>3.4048637282295409E-2</v>
      </c>
      <c r="L15" s="52">
        <f t="shared" si="7"/>
        <v>-2.5483039264413577E-2</v>
      </c>
      <c r="N15" s="27">
        <f t="shared" si="0"/>
        <v>0.98568978497360449</v>
      </c>
      <c r="O15" s="152">
        <f t="shared" si="1"/>
        <v>0.86843380097662515</v>
      </c>
      <c r="P15" s="52">
        <f t="shared" si="8"/>
        <v>-0.11895830289051773</v>
      </c>
    </row>
    <row r="16" spans="1:16" ht="20.100000000000001" customHeight="1" x14ac:dyDescent="0.25">
      <c r="A16" s="8" t="s">
        <v>188</v>
      </c>
      <c r="B16" s="19">
        <v>7813.7200000000021</v>
      </c>
      <c r="C16" s="140">
        <v>31480.140000000007</v>
      </c>
      <c r="D16" s="247">
        <f t="shared" si="2"/>
        <v>1.4496144098987836E-2</v>
      </c>
      <c r="E16" s="215">
        <f t="shared" si="3"/>
        <v>5.6589361412748923E-2</v>
      </c>
      <c r="F16" s="52">
        <f t="shared" si="4"/>
        <v>3.0288287780980121</v>
      </c>
      <c r="H16" s="19">
        <v>1189.2739999999999</v>
      </c>
      <c r="I16" s="140">
        <v>2251.7589999999996</v>
      </c>
      <c r="J16" s="247">
        <f t="shared" si="5"/>
        <v>1.6519428525566614E-2</v>
      </c>
      <c r="K16" s="215">
        <f t="shared" si="6"/>
        <v>3.0548809768590514E-2</v>
      </c>
      <c r="L16" s="52">
        <f t="shared" si="7"/>
        <v>0.8933895805340063</v>
      </c>
      <c r="N16" s="27">
        <f t="shared" si="0"/>
        <v>1.5220330393205792</v>
      </c>
      <c r="O16" s="152">
        <f t="shared" si="1"/>
        <v>0.71529510351605774</v>
      </c>
      <c r="P16" s="52">
        <f t="shared" si="8"/>
        <v>-0.53003970016619451</v>
      </c>
    </row>
    <row r="17" spans="1:16" ht="20.100000000000001" customHeight="1" x14ac:dyDescent="0.25">
      <c r="A17" s="8" t="s">
        <v>191</v>
      </c>
      <c r="B17" s="19">
        <v>12099.719999999996</v>
      </c>
      <c r="C17" s="140">
        <v>11749.479999999998</v>
      </c>
      <c r="D17" s="247">
        <f t="shared" si="2"/>
        <v>2.2447603021020078E-2</v>
      </c>
      <c r="E17" s="215">
        <f t="shared" si="3"/>
        <v>2.1121112235582971E-2</v>
      </c>
      <c r="F17" s="52">
        <f t="shared" si="4"/>
        <v>-2.8946124373125832E-2</v>
      </c>
      <c r="H17" s="19">
        <v>2157.4180000000001</v>
      </c>
      <c r="I17" s="140">
        <v>2101.7779999999998</v>
      </c>
      <c r="J17" s="247">
        <f t="shared" si="5"/>
        <v>2.9967284621349562E-2</v>
      </c>
      <c r="K17" s="215">
        <f t="shared" si="6"/>
        <v>2.8514071131861198E-2</v>
      </c>
      <c r="L17" s="52">
        <f t="shared" si="7"/>
        <v>-2.5790087966263527E-2</v>
      </c>
      <c r="N17" s="27">
        <f t="shared" si="0"/>
        <v>1.7830313428740507</v>
      </c>
      <c r="O17" s="152">
        <f t="shared" si="1"/>
        <v>1.7888263991257487</v>
      </c>
      <c r="P17" s="52">
        <f t="shared" si="8"/>
        <v>3.2501146291444133E-3</v>
      </c>
    </row>
    <row r="18" spans="1:16" ht="20.100000000000001" customHeight="1" x14ac:dyDescent="0.25">
      <c r="A18" s="8" t="s">
        <v>190</v>
      </c>
      <c r="B18" s="19">
        <v>11865.42</v>
      </c>
      <c r="C18" s="140">
        <v>13816.250000000002</v>
      </c>
      <c r="D18" s="247">
        <f t="shared" si="2"/>
        <v>2.2012925740237967E-2</v>
      </c>
      <c r="E18" s="215">
        <f t="shared" si="3"/>
        <v>2.4836381433465424E-2</v>
      </c>
      <c r="F18" s="52">
        <f t="shared" si="4"/>
        <v>0.1644130591247509</v>
      </c>
      <c r="H18" s="19">
        <v>1631.992</v>
      </c>
      <c r="I18" s="140">
        <v>1972.0879999999997</v>
      </c>
      <c r="J18" s="247">
        <f t="shared" si="5"/>
        <v>2.2668935164055139E-2</v>
      </c>
      <c r="K18" s="215">
        <f t="shared" si="6"/>
        <v>2.6754613241878965E-2</v>
      </c>
      <c r="L18" s="52">
        <f t="shared" si="7"/>
        <v>0.2083931783979332</v>
      </c>
      <c r="N18" s="27">
        <f t="shared" si="0"/>
        <v>1.3754186535327027</v>
      </c>
      <c r="O18" s="152">
        <f t="shared" si="1"/>
        <v>1.4273684972405678</v>
      </c>
      <c r="P18" s="52">
        <f t="shared" si="8"/>
        <v>3.7770204420620769E-2</v>
      </c>
    </row>
    <row r="19" spans="1:16" ht="20.100000000000001" customHeight="1" x14ac:dyDescent="0.25">
      <c r="A19" s="8" t="s">
        <v>189</v>
      </c>
      <c r="B19" s="19">
        <v>12459.330000000002</v>
      </c>
      <c r="C19" s="140">
        <v>8512.5300000000007</v>
      </c>
      <c r="D19" s="247">
        <f t="shared" si="2"/>
        <v>2.3114757510742909E-2</v>
      </c>
      <c r="E19" s="215">
        <f t="shared" si="3"/>
        <v>1.5302302871171078E-2</v>
      </c>
      <c r="F19" s="52">
        <f t="shared" si="4"/>
        <v>-0.31677465802735788</v>
      </c>
      <c r="H19" s="19">
        <v>2649.3709999999992</v>
      </c>
      <c r="I19" s="140">
        <v>1766.5120000000002</v>
      </c>
      <c r="J19" s="247">
        <f t="shared" si="5"/>
        <v>3.680068249386511E-2</v>
      </c>
      <c r="K19" s="215">
        <f t="shared" si="6"/>
        <v>2.3965637105006522E-2</v>
      </c>
      <c r="L19" s="52">
        <f t="shared" si="7"/>
        <v>-0.33323343540787581</v>
      </c>
      <c r="N19" s="27">
        <f t="shared" si="0"/>
        <v>2.1264153048358128</v>
      </c>
      <c r="O19" s="152">
        <f t="shared" si="1"/>
        <v>2.075190337067828</v>
      </c>
      <c r="P19" s="52">
        <f t="shared" si="8"/>
        <v>-2.4089822741348278E-2</v>
      </c>
    </row>
    <row r="20" spans="1:16" ht="20.100000000000001" customHeight="1" x14ac:dyDescent="0.25">
      <c r="A20" s="8" t="s">
        <v>196</v>
      </c>
      <c r="B20" s="19">
        <v>8394.09</v>
      </c>
      <c r="C20" s="140">
        <v>4987.42</v>
      </c>
      <c r="D20" s="247">
        <f t="shared" si="2"/>
        <v>1.5572856234914072E-2</v>
      </c>
      <c r="E20" s="215">
        <f t="shared" si="3"/>
        <v>8.9654910333045578E-3</v>
      </c>
      <c r="F20" s="52">
        <f t="shared" si="4"/>
        <v>-0.40584149085844923</v>
      </c>
      <c r="H20" s="19">
        <v>2329.1039999999994</v>
      </c>
      <c r="I20" s="140">
        <v>1545.4190000000001</v>
      </c>
      <c r="J20" s="247">
        <f t="shared" si="5"/>
        <v>3.235206273458538E-2</v>
      </c>
      <c r="K20" s="215">
        <f t="shared" si="6"/>
        <v>2.0966147373571237E-2</v>
      </c>
      <c r="L20" s="52">
        <f t="shared" si="7"/>
        <v>-0.33647488476255222</v>
      </c>
      <c r="N20" s="27">
        <f t="shared" si="0"/>
        <v>2.7746950533053605</v>
      </c>
      <c r="O20" s="152">
        <f t="shared" si="1"/>
        <v>3.0986341635555057</v>
      </c>
      <c r="P20" s="52">
        <f t="shared" si="8"/>
        <v>0.1167476439849677</v>
      </c>
    </row>
    <row r="21" spans="1:16" ht="20.100000000000001" customHeight="1" x14ac:dyDescent="0.25">
      <c r="A21" s="8" t="s">
        <v>194</v>
      </c>
      <c r="B21" s="19">
        <v>11478.979999999996</v>
      </c>
      <c r="C21" s="140">
        <v>11488.220000000001</v>
      </c>
      <c r="D21" s="247">
        <f t="shared" si="2"/>
        <v>2.1295995785541238E-2</v>
      </c>
      <c r="E21" s="215">
        <f t="shared" si="3"/>
        <v>2.0651465767597296E-2</v>
      </c>
      <c r="F21" s="52">
        <f t="shared" si="4"/>
        <v>8.0494956869035772E-4</v>
      </c>
      <c r="H21" s="19">
        <v>1507.076</v>
      </c>
      <c r="I21" s="140">
        <v>1513.9550000000006</v>
      </c>
      <c r="J21" s="247">
        <f t="shared" si="5"/>
        <v>2.093380857951728E-2</v>
      </c>
      <c r="K21" s="215">
        <f t="shared" si="6"/>
        <v>2.0539286528090474E-2</v>
      </c>
      <c r="L21" s="52">
        <f t="shared" si="7"/>
        <v>4.5644678835046063E-3</v>
      </c>
      <c r="N21" s="27">
        <f t="shared" si="0"/>
        <v>1.3129006235745688</v>
      </c>
      <c r="O21" s="152">
        <f t="shared" si="1"/>
        <v>1.3178325275804261</v>
      </c>
      <c r="P21" s="52">
        <f t="shared" si="8"/>
        <v>3.7564945261656236E-3</v>
      </c>
    </row>
    <row r="22" spans="1:16" ht="20.100000000000001" customHeight="1" x14ac:dyDescent="0.25">
      <c r="A22" s="8" t="s">
        <v>154</v>
      </c>
      <c r="B22" s="19">
        <v>6389.2300000000014</v>
      </c>
      <c r="C22" s="140">
        <v>6696.63</v>
      </c>
      <c r="D22" s="247">
        <f t="shared" si="2"/>
        <v>1.1853406413536197E-2</v>
      </c>
      <c r="E22" s="215">
        <f t="shared" si="3"/>
        <v>1.2038002858864564E-2</v>
      </c>
      <c r="F22" s="52">
        <f t="shared" si="4"/>
        <v>4.8112213834843737E-2</v>
      </c>
      <c r="H22" s="19">
        <v>1405.3469999999998</v>
      </c>
      <c r="I22" s="140">
        <v>1455.8470000000002</v>
      </c>
      <c r="J22" s="247">
        <f t="shared" si="5"/>
        <v>1.9520757470624484E-2</v>
      </c>
      <c r="K22" s="215">
        <f t="shared" si="6"/>
        <v>1.9750956054876749E-2</v>
      </c>
      <c r="L22" s="52">
        <f t="shared" si="7"/>
        <v>3.5934185649523186E-2</v>
      </c>
      <c r="N22" s="27">
        <f t="shared" si="0"/>
        <v>2.1995561280467277</v>
      </c>
      <c r="O22" s="152">
        <f t="shared" si="1"/>
        <v>2.1739994594295937</v>
      </c>
      <c r="P22" s="52">
        <f t="shared" si="8"/>
        <v>-1.1619011804817688E-2</v>
      </c>
    </row>
    <row r="23" spans="1:16" ht="20.100000000000001" customHeight="1" x14ac:dyDescent="0.25">
      <c r="A23" s="8" t="s">
        <v>193</v>
      </c>
      <c r="B23" s="19">
        <v>5657.1499999999987</v>
      </c>
      <c r="C23" s="140">
        <v>7388.4299999999994</v>
      </c>
      <c r="D23" s="247">
        <f t="shared" si="2"/>
        <v>1.0495239346890981E-2</v>
      </c>
      <c r="E23" s="215">
        <f t="shared" si="3"/>
        <v>1.3281597081296219E-2</v>
      </c>
      <c r="F23" s="52">
        <f t="shared" si="4"/>
        <v>0.3060339570278322</v>
      </c>
      <c r="H23" s="19">
        <v>1092.5859999999998</v>
      </c>
      <c r="I23" s="140">
        <v>1404.9580000000005</v>
      </c>
      <c r="J23" s="247">
        <f t="shared" si="5"/>
        <v>1.5176398655847788E-2</v>
      </c>
      <c r="K23" s="215">
        <f t="shared" si="6"/>
        <v>1.9060563175215206E-2</v>
      </c>
      <c r="L23" s="52">
        <f t="shared" si="7"/>
        <v>0.28590152171087752</v>
      </c>
      <c r="N23" s="27">
        <f t="shared" si="0"/>
        <v>1.9313364503327648</v>
      </c>
      <c r="O23" s="152">
        <f t="shared" si="1"/>
        <v>1.9015650144888707</v>
      </c>
      <c r="P23" s="52">
        <f t="shared" si="8"/>
        <v>-1.5414940177183799E-2</v>
      </c>
    </row>
    <row r="24" spans="1:16" ht="20.100000000000001" customHeight="1" x14ac:dyDescent="0.25">
      <c r="A24" s="8" t="s">
        <v>157</v>
      </c>
      <c r="B24" s="19">
        <v>4156.59</v>
      </c>
      <c r="C24" s="140">
        <v>4310.340000000002</v>
      </c>
      <c r="D24" s="247">
        <f t="shared" si="2"/>
        <v>7.711375324482044E-3</v>
      </c>
      <c r="E24" s="215">
        <f t="shared" si="3"/>
        <v>7.7483577923042352E-3</v>
      </c>
      <c r="F24" s="52">
        <f t="shared" si="4"/>
        <v>3.6989455298694796E-2</v>
      </c>
      <c r="H24" s="19">
        <v>913.70300000000009</v>
      </c>
      <c r="I24" s="140">
        <v>1058.711</v>
      </c>
      <c r="J24" s="247">
        <f t="shared" si="5"/>
        <v>1.2691651715328675E-2</v>
      </c>
      <c r="K24" s="215">
        <f t="shared" si="6"/>
        <v>1.4363153845022597E-2</v>
      </c>
      <c r="L24" s="52">
        <f t="shared" si="7"/>
        <v>0.15870364877865117</v>
      </c>
      <c r="N24" s="27">
        <f t="shared" si="0"/>
        <v>2.1982033349452319</v>
      </c>
      <c r="O24" s="152">
        <f t="shared" si="1"/>
        <v>2.4562122709577423</v>
      </c>
      <c r="P24" s="52">
        <f t="shared" si="8"/>
        <v>0.11737264333598997</v>
      </c>
    </row>
    <row r="25" spans="1:16" ht="20.100000000000001" customHeight="1" x14ac:dyDescent="0.25">
      <c r="A25" s="8" t="s">
        <v>201</v>
      </c>
      <c r="B25" s="19">
        <v>3624.9000000000005</v>
      </c>
      <c r="C25" s="140">
        <v>3356.0699999999997</v>
      </c>
      <c r="D25" s="247">
        <f t="shared" si="2"/>
        <v>6.7249751391681555E-3</v>
      </c>
      <c r="E25" s="215">
        <f t="shared" si="3"/>
        <v>6.0329419804513009E-3</v>
      </c>
      <c r="F25" s="52">
        <f t="shared" si="4"/>
        <v>-7.4162045849540892E-2</v>
      </c>
      <c r="H25" s="19">
        <v>1026.528</v>
      </c>
      <c r="I25" s="140">
        <v>933.92</v>
      </c>
      <c r="J25" s="247">
        <f t="shared" si="5"/>
        <v>1.4258830114416733E-2</v>
      </c>
      <c r="K25" s="215">
        <f t="shared" si="6"/>
        <v>1.2670158937560395E-2</v>
      </c>
      <c r="L25" s="52">
        <f t="shared" si="7"/>
        <v>-9.0214782256304804E-2</v>
      </c>
      <c r="N25" s="27">
        <f t="shared" si="0"/>
        <v>2.831879500124141</v>
      </c>
      <c r="O25" s="152">
        <f t="shared" si="1"/>
        <v>2.7827786667143419</v>
      </c>
      <c r="P25" s="52">
        <f t="shared" si="8"/>
        <v>-1.733860265157704E-2</v>
      </c>
    </row>
    <row r="26" spans="1:16" ht="20.100000000000001" customHeight="1" x14ac:dyDescent="0.25">
      <c r="A26" s="8" t="s">
        <v>170</v>
      </c>
      <c r="B26" s="19">
        <v>14351.019999999999</v>
      </c>
      <c r="C26" s="140">
        <v>9107.9399999999969</v>
      </c>
      <c r="D26" s="247">
        <f t="shared" si="2"/>
        <v>2.6624252454331143E-2</v>
      </c>
      <c r="E26" s="215">
        <f t="shared" si="3"/>
        <v>1.6372624403374066E-2</v>
      </c>
      <c r="F26" s="52">
        <f t="shared" si="4"/>
        <v>-0.36534545976522936</v>
      </c>
      <c r="H26" s="19">
        <v>1338.32</v>
      </c>
      <c r="I26" s="140">
        <v>878.56699999999989</v>
      </c>
      <c r="J26" s="247">
        <f t="shared" si="5"/>
        <v>1.8589729182960622E-2</v>
      </c>
      <c r="K26" s="215">
        <f t="shared" si="6"/>
        <v>1.1919204564947343E-2</v>
      </c>
      <c r="L26" s="52">
        <f t="shared" si="7"/>
        <v>-0.3435299479945006</v>
      </c>
      <c r="N26" s="27">
        <f t="shared" si="0"/>
        <v>0.9325608911422324</v>
      </c>
      <c r="O26" s="152">
        <f t="shared" si="1"/>
        <v>0.96461658728537969</v>
      </c>
      <c r="P26" s="52">
        <f t="shared" si="8"/>
        <v>3.4373837084122609E-2</v>
      </c>
    </row>
    <row r="27" spans="1:16" ht="20.100000000000001" customHeight="1" x14ac:dyDescent="0.25">
      <c r="A27" s="8" t="s">
        <v>168</v>
      </c>
      <c r="B27" s="19">
        <v>20046.009999999998</v>
      </c>
      <c r="C27" s="140">
        <v>20813.820000000003</v>
      </c>
      <c r="D27" s="247">
        <f t="shared" si="2"/>
        <v>3.7189693202437646E-2</v>
      </c>
      <c r="E27" s="215">
        <f t="shared" si="3"/>
        <v>3.741536036243491E-2</v>
      </c>
      <c r="F27" s="52">
        <f t="shared" si="4"/>
        <v>3.8302385362473879E-2</v>
      </c>
      <c r="H27" s="19">
        <v>638.6819999999999</v>
      </c>
      <c r="I27" s="140">
        <v>724.72500000000025</v>
      </c>
      <c r="J27" s="247">
        <f t="shared" si="5"/>
        <v>8.8715145959349442E-3</v>
      </c>
      <c r="K27" s="215">
        <f t="shared" si="6"/>
        <v>9.8320851208063449E-3</v>
      </c>
      <c r="L27" s="52">
        <f t="shared" si="7"/>
        <v>0.13471962572923671</v>
      </c>
      <c r="N27" s="27">
        <f t="shared" si="0"/>
        <v>0.31860804219892136</v>
      </c>
      <c r="O27" s="152">
        <f t="shared" si="1"/>
        <v>0.34819413255231385</v>
      </c>
      <c r="P27" s="52">
        <f t="shared" si="8"/>
        <v>9.2860463123277226E-2</v>
      </c>
    </row>
    <row r="28" spans="1:16" ht="20.100000000000001" customHeight="1" x14ac:dyDescent="0.25">
      <c r="A28" s="8" t="s">
        <v>167</v>
      </c>
      <c r="B28" s="19">
        <v>3908.38</v>
      </c>
      <c r="C28" s="140">
        <v>3469.4800000000005</v>
      </c>
      <c r="D28" s="247">
        <f t="shared" si="2"/>
        <v>7.250891978929635E-3</v>
      </c>
      <c r="E28" s="215">
        <f t="shared" si="3"/>
        <v>6.2368101804599375E-3</v>
      </c>
      <c r="F28" s="52">
        <f t="shared" ref="F28:F29" si="9">(C28-B28)/B28</f>
        <v>-0.11229716660099572</v>
      </c>
      <c r="H28" s="19">
        <v>672.39799999999991</v>
      </c>
      <c r="I28" s="140">
        <v>635.33100000000013</v>
      </c>
      <c r="J28" s="247">
        <f t="shared" si="5"/>
        <v>9.3398415350322457E-3</v>
      </c>
      <c r="K28" s="215">
        <f t="shared" si="6"/>
        <v>8.6193086645100069E-3</v>
      </c>
      <c r="L28" s="52">
        <f t="shared" ref="L28" si="10">(I28-H28)/H28</f>
        <v>-5.5126576819085997E-2</v>
      </c>
      <c r="N28" s="27">
        <f t="shared" si="0"/>
        <v>1.7204007798627561</v>
      </c>
      <c r="O28" s="152">
        <f t="shared" si="1"/>
        <v>1.8311994881077283</v>
      </c>
      <c r="P28" s="52">
        <f t="shared" ref="P28" si="11">(O28-N28)/N28</f>
        <v>6.4402847023709839E-2</v>
      </c>
    </row>
    <row r="29" spans="1:16" ht="20.100000000000001" customHeight="1" x14ac:dyDescent="0.25">
      <c r="A29" s="8" t="s">
        <v>161</v>
      </c>
      <c r="B29" s="19">
        <v>5935.9100000000008</v>
      </c>
      <c r="C29" s="140">
        <v>2671.32</v>
      </c>
      <c r="D29" s="247">
        <f t="shared" si="2"/>
        <v>1.1012399563667865E-2</v>
      </c>
      <c r="E29" s="215">
        <f t="shared" si="3"/>
        <v>4.8020209862187531E-3</v>
      </c>
      <c r="F29" s="52">
        <f t="shared" si="9"/>
        <v>-0.54997296118034134</v>
      </c>
      <c r="H29" s="19">
        <v>846.452</v>
      </c>
      <c r="I29" s="140">
        <v>509.82900000000001</v>
      </c>
      <c r="J29" s="247">
        <f t="shared" si="5"/>
        <v>1.1757511989939167E-2</v>
      </c>
      <c r="K29" s="215">
        <f t="shared" si="6"/>
        <v>6.9166678740978657E-3</v>
      </c>
      <c r="L29" s="52">
        <f t="shared" ref="L29:L32" si="12">(I29-H29)/H29</f>
        <v>-0.39768705136262894</v>
      </c>
      <c r="N29" s="27">
        <f t="shared" ref="N29:N30" si="13">(H29/B29)*10</f>
        <v>1.4259852322558797</v>
      </c>
      <c r="O29" s="152">
        <f t="shared" ref="O29:O30" si="14">(I29/C29)*10</f>
        <v>1.9085283679978438</v>
      </c>
      <c r="P29" s="52">
        <f t="shared" ref="P29:P30" si="15">(O29-N29)/N29</f>
        <v>0.33839280016847761</v>
      </c>
    </row>
    <row r="30" spans="1:16" ht="20.100000000000001" customHeight="1" x14ac:dyDescent="0.25">
      <c r="A30" s="8" t="s">
        <v>166</v>
      </c>
      <c r="B30" s="19">
        <v>2504.5000000000005</v>
      </c>
      <c r="C30" s="140">
        <v>1582.17</v>
      </c>
      <c r="D30" s="247">
        <f t="shared" si="2"/>
        <v>4.6463903103662572E-3</v>
      </c>
      <c r="E30" s="215">
        <f t="shared" si="3"/>
        <v>2.844142051033094E-3</v>
      </c>
      <c r="F30" s="52">
        <f t="shared" si="4"/>
        <v>-0.36826911559193459</v>
      </c>
      <c r="H30" s="19">
        <v>608.173</v>
      </c>
      <c r="I30" s="140">
        <v>399.08499999999998</v>
      </c>
      <c r="J30" s="247">
        <f t="shared" si="5"/>
        <v>8.4477339996329066E-3</v>
      </c>
      <c r="K30" s="215">
        <f t="shared" si="6"/>
        <v>5.4142435964496857E-3</v>
      </c>
      <c r="L30" s="52">
        <f t="shared" si="12"/>
        <v>-0.34379691304941196</v>
      </c>
      <c r="N30" s="27">
        <f t="shared" si="13"/>
        <v>2.4283210221601115</v>
      </c>
      <c r="O30" s="152">
        <f t="shared" si="14"/>
        <v>2.5223901350676599</v>
      </c>
      <c r="P30" s="52">
        <f t="shared" si="15"/>
        <v>3.8738334861454712E-2</v>
      </c>
    </row>
    <row r="31" spans="1:16" ht="20.100000000000001" customHeight="1" x14ac:dyDescent="0.25">
      <c r="A31" s="8" t="s">
        <v>158</v>
      </c>
      <c r="B31" s="19">
        <v>1910.24</v>
      </c>
      <c r="C31" s="140">
        <v>2162.96</v>
      </c>
      <c r="D31" s="247">
        <f t="shared" si="2"/>
        <v>3.5439092140044071E-3</v>
      </c>
      <c r="E31" s="215">
        <f t="shared" si="3"/>
        <v>3.8881823639068751E-3</v>
      </c>
      <c r="F31" s="52">
        <f t="shared" si="4"/>
        <v>0.13229751235446857</v>
      </c>
      <c r="H31" s="19">
        <v>229.04400000000001</v>
      </c>
      <c r="I31" s="140">
        <v>389.851</v>
      </c>
      <c r="J31" s="247">
        <f t="shared" si="5"/>
        <v>3.1815006358584144E-3</v>
      </c>
      <c r="K31" s="215">
        <f t="shared" si="6"/>
        <v>5.2889692178846774E-3</v>
      </c>
      <c r="L31" s="52">
        <f t="shared" si="12"/>
        <v>0.70207907650931689</v>
      </c>
      <c r="N31" s="27">
        <f t="shared" ref="N31:N32" si="16">(H31/B31)*10</f>
        <v>1.1990325822933243</v>
      </c>
      <c r="O31" s="152">
        <f t="shared" ref="O31:O32" si="17">(I31/C31)*10</f>
        <v>1.8023957909531383</v>
      </c>
      <c r="P31" s="52">
        <f t="shared" ref="P31:P32" si="18">(O31-N31)/N31</f>
        <v>0.50320835110735196</v>
      </c>
    </row>
    <row r="32" spans="1:16" ht="20.100000000000001" customHeight="1" thickBot="1" x14ac:dyDescent="0.3">
      <c r="A32" s="8" t="s">
        <v>17</v>
      </c>
      <c r="B32" s="19">
        <f>B33-SUM(B7:B31)</f>
        <v>35591.19</v>
      </c>
      <c r="C32" s="140">
        <f>C33-SUM(C7:C31)</f>
        <v>34998.110000000102</v>
      </c>
      <c r="D32" s="247">
        <f t="shared" si="2"/>
        <v>6.6029371271872403E-2</v>
      </c>
      <c r="E32" s="215">
        <f t="shared" si="3"/>
        <v>6.2913338236524605E-2</v>
      </c>
      <c r="F32" s="52">
        <f t="shared" si="4"/>
        <v>-1.6663674353116595E-2</v>
      </c>
      <c r="H32" s="19">
        <f>H33-SUM(H7:H31)</f>
        <v>7324.8729999999923</v>
      </c>
      <c r="I32" s="140">
        <f>I33-SUM(I7:I31)</f>
        <v>6784.1869999999908</v>
      </c>
      <c r="J32" s="247">
        <f t="shared" si="5"/>
        <v>0.10174502762387186</v>
      </c>
      <c r="K32" s="215">
        <f t="shared" si="6"/>
        <v>9.2038640945831474E-2</v>
      </c>
      <c r="L32" s="52">
        <f t="shared" si="12"/>
        <v>-7.3815068192991481E-2</v>
      </c>
      <c r="N32" s="27">
        <f t="shared" si="16"/>
        <v>2.0580579070269893</v>
      </c>
      <c r="O32" s="152">
        <f t="shared" si="17"/>
        <v>1.938443818823351</v>
      </c>
      <c r="P32" s="52">
        <f t="shared" si="18"/>
        <v>-5.8119884671481048E-2</v>
      </c>
    </row>
    <row r="33" spans="1:16" ht="26.25" customHeight="1" thickBot="1" x14ac:dyDescent="0.3">
      <c r="A33" s="12" t="s">
        <v>18</v>
      </c>
      <c r="B33" s="17">
        <v>539020.58000000007</v>
      </c>
      <c r="C33" s="145">
        <v>556290.78000000014</v>
      </c>
      <c r="D33" s="243">
        <f>SUM(D7:D32)</f>
        <v>0.99999999999999967</v>
      </c>
      <c r="E33" s="244">
        <f>SUM(E7:E32)</f>
        <v>1</v>
      </c>
      <c r="F33" s="57">
        <f t="shared" si="4"/>
        <v>3.2039964039963127E-2</v>
      </c>
      <c r="G33" s="1"/>
      <c r="H33" s="17">
        <v>71992.441999999995</v>
      </c>
      <c r="I33" s="145">
        <v>73710.203999999998</v>
      </c>
      <c r="J33" s="243">
        <f>SUM(J7:J32)</f>
        <v>1</v>
      </c>
      <c r="K33" s="244">
        <f>SUM(K7:K32)</f>
        <v>1.0000000000000002</v>
      </c>
      <c r="L33" s="57">
        <f t="shared" si="7"/>
        <v>2.3860310225342858E-2</v>
      </c>
      <c r="N33" s="29">
        <f t="shared" si="0"/>
        <v>1.3356158312174273</v>
      </c>
      <c r="O33" s="146">
        <f t="shared" si="1"/>
        <v>1.3250301218366407</v>
      </c>
      <c r="P33" s="57">
        <f t="shared" si="8"/>
        <v>-7.925714216143756E-3</v>
      </c>
    </row>
    <row r="35" spans="1:16" ht="15.75" thickBot="1" x14ac:dyDescent="0.3"/>
    <row r="36" spans="1:16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6" x14ac:dyDescent="0.25">
      <c r="A37" s="360"/>
      <c r="B37" s="354" t="str">
        <f>B5</f>
        <v>jan-jun</v>
      </c>
      <c r="C37" s="348"/>
      <c r="D37" s="354" t="str">
        <f>B5</f>
        <v>jan-jun</v>
      </c>
      <c r="E37" s="348"/>
      <c r="F37" s="131" t="str">
        <f>F5</f>
        <v>2023/2022</v>
      </c>
      <c r="H37" s="343" t="str">
        <f>B5</f>
        <v>jan-jun</v>
      </c>
      <c r="I37" s="348"/>
      <c r="J37" s="354" t="str">
        <f>B5</f>
        <v>jan-jun</v>
      </c>
      <c r="K37" s="344"/>
      <c r="L37" s="131" t="str">
        <f>L5</f>
        <v>2023/2022</v>
      </c>
      <c r="N37" s="343" t="str">
        <f>B5</f>
        <v>jan-jun</v>
      </c>
      <c r="O37" s="344"/>
      <c r="P37" s="131" t="str">
        <f>P5</f>
        <v>2023/2022</v>
      </c>
    </row>
    <row r="38" spans="1:16" ht="19.5" customHeight="1" thickBot="1" x14ac:dyDescent="0.3">
      <c r="A38" s="361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185</v>
      </c>
      <c r="B39" s="39">
        <v>59849.390000000014</v>
      </c>
      <c r="C39" s="147">
        <v>45994.450000000019</v>
      </c>
      <c r="D39" s="247">
        <f t="shared" ref="D39:D61" si="19">B39/$B$62</f>
        <v>0.29915977484161116</v>
      </c>
      <c r="E39" s="246">
        <f t="shared" ref="E39:E61" si="20">C39/$C$62</f>
        <v>0.22326016748765948</v>
      </c>
      <c r="F39" s="52">
        <f>(C39-B39)/B39</f>
        <v>-0.2314967621223874</v>
      </c>
      <c r="H39" s="39">
        <v>7701.1399999999976</v>
      </c>
      <c r="I39" s="147">
        <v>6547.4150000000027</v>
      </c>
      <c r="J39" s="247">
        <f t="shared" ref="J39:J61" si="21">H39/$H$62</f>
        <v>0.27174367736365501</v>
      </c>
      <c r="K39" s="246">
        <f t="shared" ref="K39:K61" si="22">I39/$I$62</f>
        <v>0.23888712581800076</v>
      </c>
      <c r="L39" s="52">
        <f>(I39-H39)/H39</f>
        <v>-0.14981223559109369</v>
      </c>
      <c r="N39" s="27">
        <f t="shared" ref="N39:N62" si="23">(H39/B39)*10</f>
        <v>1.2867532985716303</v>
      </c>
      <c r="O39" s="151">
        <f t="shared" ref="O39:O62" si="24">(I39/C39)*10</f>
        <v>1.4235228380815512</v>
      </c>
      <c r="P39" s="61">
        <f t="shared" si="8"/>
        <v>0.10629041298106084</v>
      </c>
    </row>
    <row r="40" spans="1:16" ht="20.100000000000001" customHeight="1" x14ac:dyDescent="0.25">
      <c r="A40" s="38" t="s">
        <v>187</v>
      </c>
      <c r="B40" s="19">
        <v>32124.360000000004</v>
      </c>
      <c r="C40" s="140">
        <v>31789.82</v>
      </c>
      <c r="D40" s="247">
        <f t="shared" si="19"/>
        <v>0.16057500844253983</v>
      </c>
      <c r="E40" s="215">
        <f t="shared" si="20"/>
        <v>0.15430993386381495</v>
      </c>
      <c r="F40" s="52">
        <f t="shared" ref="F40:F62" si="25">(C40-B40)/B40</f>
        <v>-1.0413903965713386E-2</v>
      </c>
      <c r="H40" s="19">
        <v>2895.7150000000006</v>
      </c>
      <c r="I40" s="140">
        <v>3437.9780000000001</v>
      </c>
      <c r="J40" s="247">
        <f t="shared" si="21"/>
        <v>0.10217867000172659</v>
      </c>
      <c r="K40" s="215">
        <f t="shared" si="22"/>
        <v>0.12543708975916729</v>
      </c>
      <c r="L40" s="52">
        <f t="shared" ref="L40:L62" si="26">(I40-H40)/H40</f>
        <v>0.18726393999409449</v>
      </c>
      <c r="N40" s="27">
        <f t="shared" si="23"/>
        <v>0.90140784127683793</v>
      </c>
      <c r="O40" s="152">
        <f t="shared" si="24"/>
        <v>1.0814713641033513</v>
      </c>
      <c r="P40" s="52">
        <f t="shared" si="8"/>
        <v>0.19975810568882413</v>
      </c>
    </row>
    <row r="41" spans="1:16" ht="20.100000000000001" customHeight="1" x14ac:dyDescent="0.25">
      <c r="A41" s="38" t="s">
        <v>192</v>
      </c>
      <c r="B41" s="19">
        <v>26127.49</v>
      </c>
      <c r="C41" s="140">
        <v>28899.52</v>
      </c>
      <c r="D41" s="247">
        <f t="shared" si="19"/>
        <v>0.13059939333678164</v>
      </c>
      <c r="E41" s="215">
        <f t="shared" si="20"/>
        <v>0.14028022240755053</v>
      </c>
      <c r="F41" s="52">
        <f t="shared" si="25"/>
        <v>0.10609629933835966</v>
      </c>
      <c r="H41" s="19">
        <v>2575.36</v>
      </c>
      <c r="I41" s="140">
        <v>2509.732</v>
      </c>
      <c r="J41" s="247">
        <f t="shared" si="21"/>
        <v>9.0874571418681244E-2</v>
      </c>
      <c r="K41" s="215">
        <f t="shared" si="22"/>
        <v>9.1569369599065045E-2</v>
      </c>
      <c r="L41" s="52">
        <f t="shared" si="26"/>
        <v>-2.5483039264413577E-2</v>
      </c>
      <c r="N41" s="27">
        <f t="shared" si="23"/>
        <v>0.98568978497360449</v>
      </c>
      <c r="O41" s="152">
        <f t="shared" si="24"/>
        <v>0.86843380097662515</v>
      </c>
      <c r="P41" s="52">
        <f t="shared" si="8"/>
        <v>-0.11895830289051773</v>
      </c>
    </row>
    <row r="42" spans="1:16" ht="20.100000000000001" customHeight="1" x14ac:dyDescent="0.25">
      <c r="A42" s="38" t="s">
        <v>188</v>
      </c>
      <c r="B42" s="19">
        <v>7813.7200000000021</v>
      </c>
      <c r="C42" s="140">
        <v>31480.140000000007</v>
      </c>
      <c r="D42" s="247">
        <f t="shared" si="19"/>
        <v>3.9057218726463117E-2</v>
      </c>
      <c r="E42" s="215">
        <f t="shared" si="20"/>
        <v>0.15280672622316316</v>
      </c>
      <c r="F42" s="52">
        <f t="shared" si="25"/>
        <v>3.0288287780980121</v>
      </c>
      <c r="H42" s="19">
        <v>1189.2739999999999</v>
      </c>
      <c r="I42" s="140">
        <v>2251.7589999999996</v>
      </c>
      <c r="J42" s="247">
        <f t="shared" si="21"/>
        <v>4.1964915603791585E-2</v>
      </c>
      <c r="K42" s="215">
        <f t="shared" si="22"/>
        <v>8.2157039922597735E-2</v>
      </c>
      <c r="L42" s="52">
        <f t="shared" si="26"/>
        <v>0.8933895805340063</v>
      </c>
      <c r="N42" s="27">
        <f t="shared" si="23"/>
        <v>1.5220330393205792</v>
      </c>
      <c r="O42" s="152">
        <f t="shared" si="24"/>
        <v>0.71529510351605774</v>
      </c>
      <c r="P42" s="52">
        <f t="shared" si="8"/>
        <v>-0.53003970016619451</v>
      </c>
    </row>
    <row r="43" spans="1:16" ht="20.100000000000001" customHeight="1" x14ac:dyDescent="0.25">
      <c r="A43" s="38" t="s">
        <v>191</v>
      </c>
      <c r="B43" s="19">
        <v>12099.719999999996</v>
      </c>
      <c r="C43" s="140">
        <v>11749.479999999998</v>
      </c>
      <c r="D43" s="247">
        <f t="shared" si="19"/>
        <v>6.0480975843639137E-2</v>
      </c>
      <c r="E43" s="215">
        <f t="shared" si="20"/>
        <v>5.703276966444655E-2</v>
      </c>
      <c r="F43" s="52">
        <f t="shared" si="25"/>
        <v>-2.8946124373125832E-2</v>
      </c>
      <c r="H43" s="19">
        <v>2157.4180000000001</v>
      </c>
      <c r="I43" s="140">
        <v>2101.7779999999998</v>
      </c>
      <c r="J43" s="247">
        <f t="shared" si="21"/>
        <v>7.6127002097162513E-2</v>
      </c>
      <c r="K43" s="215">
        <f t="shared" si="22"/>
        <v>7.6684875714691333E-2</v>
      </c>
      <c r="L43" s="52">
        <f t="shared" si="26"/>
        <v>-2.5790087966263527E-2</v>
      </c>
      <c r="N43" s="27">
        <f t="shared" si="23"/>
        <v>1.7830313428740507</v>
      </c>
      <c r="O43" s="152">
        <f t="shared" si="24"/>
        <v>1.7888263991257487</v>
      </c>
      <c r="P43" s="52">
        <f t="shared" si="8"/>
        <v>3.2501146291444133E-3</v>
      </c>
    </row>
    <row r="44" spans="1:16" ht="20.100000000000001" customHeight="1" x14ac:dyDescent="0.25">
      <c r="A44" s="38" t="s">
        <v>190</v>
      </c>
      <c r="B44" s="19">
        <v>11865.42</v>
      </c>
      <c r="C44" s="140">
        <v>13816.250000000002</v>
      </c>
      <c r="D44" s="247">
        <f t="shared" si="19"/>
        <v>5.9309817119291432E-2</v>
      </c>
      <c r="E44" s="215">
        <f t="shared" si="20"/>
        <v>6.7065010866558333E-2</v>
      </c>
      <c r="F44" s="52">
        <f t="shared" si="25"/>
        <v>0.1644130591247509</v>
      </c>
      <c r="H44" s="19">
        <v>1631.992</v>
      </c>
      <c r="I44" s="140">
        <v>1972.0879999999997</v>
      </c>
      <c r="J44" s="247">
        <f t="shared" si="21"/>
        <v>5.7586734887051301E-2</v>
      </c>
      <c r="K44" s="215">
        <f t="shared" si="22"/>
        <v>7.1953043175080431E-2</v>
      </c>
      <c r="L44" s="52">
        <f t="shared" si="26"/>
        <v>0.2083931783979332</v>
      </c>
      <c r="N44" s="27">
        <f t="shared" si="23"/>
        <v>1.3754186535327027</v>
      </c>
      <c r="O44" s="152">
        <f t="shared" si="24"/>
        <v>1.4273684972405678</v>
      </c>
      <c r="P44" s="52">
        <f t="shared" si="8"/>
        <v>3.7770204420620769E-2</v>
      </c>
    </row>
    <row r="45" spans="1:16" ht="20.100000000000001" customHeight="1" x14ac:dyDescent="0.25">
      <c r="A45" s="38" t="s">
        <v>189</v>
      </c>
      <c r="B45" s="19">
        <v>12459.330000000002</v>
      </c>
      <c r="C45" s="140">
        <v>8512.5300000000007</v>
      </c>
      <c r="D45" s="247">
        <f t="shared" si="19"/>
        <v>6.2278502044504233E-2</v>
      </c>
      <c r="E45" s="215">
        <f t="shared" si="20"/>
        <v>4.1320395689995751E-2</v>
      </c>
      <c r="F45" s="52">
        <f t="shared" si="25"/>
        <v>-0.31677465802735788</v>
      </c>
      <c r="H45" s="19">
        <v>2649.3709999999992</v>
      </c>
      <c r="I45" s="140">
        <v>1766.5120000000002</v>
      </c>
      <c r="J45" s="247">
        <f t="shared" si="21"/>
        <v>9.3486135590396244E-2</v>
      </c>
      <c r="K45" s="215">
        <f t="shared" si="22"/>
        <v>6.4452455572620346E-2</v>
      </c>
      <c r="L45" s="52">
        <f t="shared" si="26"/>
        <v>-0.33323343540787581</v>
      </c>
      <c r="N45" s="27">
        <f t="shared" si="23"/>
        <v>2.1264153048358128</v>
      </c>
      <c r="O45" s="152">
        <f t="shared" si="24"/>
        <v>2.075190337067828</v>
      </c>
      <c r="P45" s="52">
        <f t="shared" si="8"/>
        <v>-2.4089822741348278E-2</v>
      </c>
    </row>
    <row r="46" spans="1:16" ht="20.100000000000001" customHeight="1" x14ac:dyDescent="0.25">
      <c r="A46" s="38" t="s">
        <v>196</v>
      </c>
      <c r="B46" s="19">
        <v>8394.09</v>
      </c>
      <c r="C46" s="140">
        <v>4987.42</v>
      </c>
      <c r="D46" s="247">
        <f t="shared" si="19"/>
        <v>4.1958223373708893E-2</v>
      </c>
      <c r="E46" s="215">
        <f t="shared" si="20"/>
        <v>2.4209273608691965E-2</v>
      </c>
      <c r="F46" s="52">
        <f t="shared" si="25"/>
        <v>-0.40584149085844923</v>
      </c>
      <c r="H46" s="19">
        <v>2329.1039999999994</v>
      </c>
      <c r="I46" s="140">
        <v>1545.4190000000001</v>
      </c>
      <c r="J46" s="247">
        <f t="shared" si="21"/>
        <v>8.2185142189649632E-2</v>
      </c>
      <c r="K46" s="215">
        <f t="shared" si="22"/>
        <v>5.6385719111210882E-2</v>
      </c>
      <c r="L46" s="52">
        <f t="shared" si="26"/>
        <v>-0.33647488476255222</v>
      </c>
      <c r="N46" s="27">
        <f t="shared" si="23"/>
        <v>2.7746950533053605</v>
      </c>
      <c r="O46" s="152">
        <f t="shared" si="24"/>
        <v>3.0986341635555057</v>
      </c>
      <c r="P46" s="52">
        <f t="shared" si="8"/>
        <v>0.1167476439849677</v>
      </c>
    </row>
    <row r="47" spans="1:16" ht="20.100000000000001" customHeight="1" x14ac:dyDescent="0.25">
      <c r="A47" s="38" t="s">
        <v>194</v>
      </c>
      <c r="B47" s="19">
        <v>11478.979999999996</v>
      </c>
      <c r="C47" s="140">
        <v>11488.220000000001</v>
      </c>
      <c r="D47" s="247">
        <f t="shared" si="19"/>
        <v>5.7378179998348454E-2</v>
      </c>
      <c r="E47" s="215">
        <f t="shared" si="20"/>
        <v>5.5764595974842145E-2</v>
      </c>
      <c r="F47" s="52">
        <f t="shared" si="25"/>
        <v>8.0494956869035772E-4</v>
      </c>
      <c r="H47" s="19">
        <v>1507.076</v>
      </c>
      <c r="I47" s="140">
        <v>1513.9550000000006</v>
      </c>
      <c r="J47" s="247">
        <f t="shared" si="21"/>
        <v>5.3178928614011418E-2</v>
      </c>
      <c r="K47" s="215">
        <f t="shared" si="22"/>
        <v>5.5237732535327502E-2</v>
      </c>
      <c r="L47" s="52">
        <f t="shared" si="26"/>
        <v>4.5644678835046063E-3</v>
      </c>
      <c r="N47" s="27">
        <f t="shared" si="23"/>
        <v>1.3129006235745688</v>
      </c>
      <c r="O47" s="152">
        <f t="shared" si="24"/>
        <v>1.3178325275804261</v>
      </c>
      <c r="P47" s="52">
        <f t="shared" si="8"/>
        <v>3.7564945261656236E-3</v>
      </c>
    </row>
    <row r="48" spans="1:16" ht="20.100000000000001" customHeight="1" x14ac:dyDescent="0.25">
      <c r="A48" s="38" t="s">
        <v>193</v>
      </c>
      <c r="B48" s="19">
        <v>5657.1499999999987</v>
      </c>
      <c r="C48" s="140">
        <v>7388.4299999999994</v>
      </c>
      <c r="D48" s="247">
        <f t="shared" si="19"/>
        <v>2.8277509933605338E-2</v>
      </c>
      <c r="E48" s="215">
        <f t="shared" si="20"/>
        <v>3.5863938350623757E-2</v>
      </c>
      <c r="F48" s="52">
        <f t="shared" si="25"/>
        <v>0.3060339570278322</v>
      </c>
      <c r="H48" s="19">
        <v>1092.5859999999998</v>
      </c>
      <c r="I48" s="140">
        <v>1404.9580000000005</v>
      </c>
      <c r="J48" s="247">
        <f t="shared" si="21"/>
        <v>3.8553167125392661E-2</v>
      </c>
      <c r="K48" s="215">
        <f t="shared" si="22"/>
        <v>5.1260898921941973E-2</v>
      </c>
      <c r="L48" s="52">
        <f t="shared" si="26"/>
        <v>0.28590152171087752</v>
      </c>
      <c r="N48" s="27">
        <f t="shared" si="23"/>
        <v>1.9313364503327648</v>
      </c>
      <c r="O48" s="152">
        <f t="shared" si="24"/>
        <v>1.9015650144888707</v>
      </c>
      <c r="P48" s="52">
        <f t="shared" si="8"/>
        <v>-1.5414940177183799E-2</v>
      </c>
    </row>
    <row r="49" spans="1:16" ht="20.100000000000001" customHeight="1" x14ac:dyDescent="0.25">
      <c r="A49" s="38" t="s">
        <v>201</v>
      </c>
      <c r="B49" s="19">
        <v>3624.9000000000005</v>
      </c>
      <c r="C49" s="140">
        <v>3356.0699999999997</v>
      </c>
      <c r="D49" s="247">
        <f t="shared" si="19"/>
        <v>1.8119220059274726E-2</v>
      </c>
      <c r="E49" s="215">
        <f t="shared" si="20"/>
        <v>1.6290590501686811E-2</v>
      </c>
      <c r="F49" s="52">
        <f>(C49-B49)/B49</f>
        <v>-7.4162045849540892E-2</v>
      </c>
      <c r="H49" s="19">
        <v>1026.528</v>
      </c>
      <c r="I49" s="140">
        <v>933.92</v>
      </c>
      <c r="J49" s="247">
        <f t="shared" si="21"/>
        <v>3.6222233803924898E-2</v>
      </c>
      <c r="K49" s="215">
        <f t="shared" si="22"/>
        <v>3.4074740114067484E-2</v>
      </c>
      <c r="L49" s="52">
        <f t="shared" si="26"/>
        <v>-9.0214782256304804E-2</v>
      </c>
      <c r="N49" s="27">
        <f t="shared" si="23"/>
        <v>2.831879500124141</v>
      </c>
      <c r="O49" s="152">
        <f t="shared" si="24"/>
        <v>2.7827786667143419</v>
      </c>
      <c r="P49" s="52">
        <f t="shared" si="8"/>
        <v>-1.733860265157704E-2</v>
      </c>
    </row>
    <row r="50" spans="1:16" ht="20.100000000000001" customHeight="1" x14ac:dyDescent="0.25">
      <c r="A50" s="38" t="s">
        <v>197</v>
      </c>
      <c r="B50" s="19">
        <v>1089.26</v>
      </c>
      <c r="C50" s="140">
        <v>1350.9299999999996</v>
      </c>
      <c r="D50" s="247">
        <f t="shared" si="19"/>
        <v>5.4447134105121758E-3</v>
      </c>
      <c r="E50" s="215">
        <f t="shared" si="20"/>
        <v>6.5575054830333572E-3</v>
      </c>
      <c r="F50" s="52">
        <f t="shared" ref="F50:F53" si="27">(C50-B50)/B50</f>
        <v>0.2402273102840457</v>
      </c>
      <c r="H50" s="19">
        <v>287.28200000000004</v>
      </c>
      <c r="I50" s="140">
        <v>367.67899999999992</v>
      </c>
      <c r="J50" s="247">
        <f t="shared" si="21"/>
        <v>1.0137079331162086E-2</v>
      </c>
      <c r="K50" s="215">
        <f t="shared" si="22"/>
        <v>1.3415031662669412E-2</v>
      </c>
      <c r="L50" s="52">
        <f t="shared" si="26"/>
        <v>0.2798539414234093</v>
      </c>
      <c r="N50" s="27">
        <f t="shared" ref="N50" si="28">(H50/B50)*10</f>
        <v>2.6374052108771098</v>
      </c>
      <c r="O50" s="152">
        <f t="shared" ref="O50" si="29">(I50/C50)*10</f>
        <v>2.7216732177092817</v>
      </c>
      <c r="P50" s="52">
        <f t="shared" ref="P50" si="30">(O50-N50)/N50</f>
        <v>3.1951103487866138E-2</v>
      </c>
    </row>
    <row r="51" spans="1:16" ht="20.100000000000001" customHeight="1" x14ac:dyDescent="0.25">
      <c r="A51" s="38" t="s">
        <v>195</v>
      </c>
      <c r="B51" s="19">
        <v>1481.0099999999995</v>
      </c>
      <c r="C51" s="140">
        <v>1420.21</v>
      </c>
      <c r="D51" s="247">
        <f t="shared" si="19"/>
        <v>7.4028927970389395E-3</v>
      </c>
      <c r="E51" s="215">
        <f t="shared" si="20"/>
        <v>6.8937952832928478E-3</v>
      </c>
      <c r="F51" s="52">
        <f t="shared" si="27"/>
        <v>-4.1053065137979836E-2</v>
      </c>
      <c r="H51" s="19">
        <v>218.78</v>
      </c>
      <c r="I51" s="140">
        <v>274.55200000000002</v>
      </c>
      <c r="J51" s="247">
        <f t="shared" si="21"/>
        <v>7.7199066285797251E-3</v>
      </c>
      <c r="K51" s="215">
        <f t="shared" si="22"/>
        <v>1.0017226366067177E-2</v>
      </c>
      <c r="L51" s="52">
        <f t="shared" si="26"/>
        <v>0.25492275345095539</v>
      </c>
      <c r="N51" s="27">
        <f t="shared" ref="N51:N52" si="31">(H51/B51)*10</f>
        <v>1.4772351300801483</v>
      </c>
      <c r="O51" s="152">
        <f t="shared" ref="O51:O52" si="32">(I51/C51)*10</f>
        <v>1.933178896078749</v>
      </c>
      <c r="P51" s="52">
        <f t="shared" ref="P51:P52" si="33">(O51-N51)/N51</f>
        <v>0.30864671216819983</v>
      </c>
    </row>
    <row r="52" spans="1:16" ht="20.100000000000001" customHeight="1" x14ac:dyDescent="0.25">
      <c r="A52" s="38" t="s">
        <v>205</v>
      </c>
      <c r="B52" s="19">
        <v>1429.1</v>
      </c>
      <c r="C52" s="140">
        <v>946.48</v>
      </c>
      <c r="D52" s="247">
        <f t="shared" si="19"/>
        <v>7.1434184078759434E-3</v>
      </c>
      <c r="E52" s="215">
        <f t="shared" si="20"/>
        <v>4.5942778601270337E-3</v>
      </c>
      <c r="F52" s="52">
        <f t="shared" si="27"/>
        <v>-0.33770904765236859</v>
      </c>
      <c r="H52" s="19">
        <v>284.24000000000007</v>
      </c>
      <c r="I52" s="140">
        <v>232.12100000000001</v>
      </c>
      <c r="J52" s="247">
        <f t="shared" si="21"/>
        <v>1.0029738824881167E-2</v>
      </c>
      <c r="K52" s="215">
        <f t="shared" si="22"/>
        <v>8.469100940142046E-3</v>
      </c>
      <c r="L52" s="52">
        <f t="shared" si="26"/>
        <v>-0.18336265128060808</v>
      </c>
      <c r="N52" s="27">
        <f t="shared" si="31"/>
        <v>1.9889440906864466</v>
      </c>
      <c r="O52" s="152">
        <f t="shared" si="32"/>
        <v>2.4524659792071675</v>
      </c>
      <c r="P52" s="52">
        <f t="shared" si="33"/>
        <v>0.23304922983568885</v>
      </c>
    </row>
    <row r="53" spans="1:16" ht="20.100000000000001" customHeight="1" x14ac:dyDescent="0.25">
      <c r="A53" s="38" t="s">
        <v>200</v>
      </c>
      <c r="B53" s="19">
        <v>2096.98</v>
      </c>
      <c r="C53" s="140">
        <v>588.09</v>
      </c>
      <c r="D53" s="247">
        <f t="shared" si="19"/>
        <v>1.0481845590195016E-2</v>
      </c>
      <c r="E53" s="215">
        <f t="shared" si="20"/>
        <v>2.8546285888366445E-3</v>
      </c>
      <c r="F53" s="52">
        <f t="shared" si="27"/>
        <v>-0.71955383456208444</v>
      </c>
      <c r="H53" s="19">
        <v>280.50299999999999</v>
      </c>
      <c r="I53" s="140">
        <v>122.49700000000001</v>
      </c>
      <c r="J53" s="247">
        <f t="shared" si="21"/>
        <v>9.8978744356728165E-3</v>
      </c>
      <c r="K53" s="215">
        <f t="shared" si="22"/>
        <v>4.4693907826718832E-3</v>
      </c>
      <c r="L53" s="52">
        <f t="shared" si="26"/>
        <v>-0.56329522322399395</v>
      </c>
      <c r="N53" s="27">
        <f t="shared" ref="N53" si="34">(H53/B53)*10</f>
        <v>1.3376522427490962</v>
      </c>
      <c r="O53" s="152">
        <f t="shared" ref="O53" si="35">(I53/C53)*10</f>
        <v>2.08296349198252</v>
      </c>
      <c r="P53" s="52">
        <f t="shared" ref="P53" si="36">(O53-N53)/N53</f>
        <v>0.55717863388894417</v>
      </c>
    </row>
    <row r="54" spans="1:16" ht="20.100000000000001" customHeight="1" x14ac:dyDescent="0.25">
      <c r="A54" s="38" t="s">
        <v>198</v>
      </c>
      <c r="B54" s="19">
        <v>327.56</v>
      </c>
      <c r="C54" s="140">
        <v>994.4</v>
      </c>
      <c r="D54" s="247">
        <f t="shared" si="19"/>
        <v>1.6373228841115696E-3</v>
      </c>
      <c r="E54" s="215">
        <f t="shared" si="20"/>
        <v>4.8268847773965872E-3</v>
      </c>
      <c r="F54" s="52">
        <f t="shared" ref="F54" si="37">(C54-B54)/B54</f>
        <v>2.0357797044816213</v>
      </c>
      <c r="H54" s="19">
        <v>75.406000000000006</v>
      </c>
      <c r="I54" s="140">
        <v>104.73100000000001</v>
      </c>
      <c r="J54" s="247">
        <f t="shared" si="21"/>
        <v>2.660788368382315E-3</v>
      </c>
      <c r="K54" s="215">
        <f t="shared" si="22"/>
        <v>3.8211855478910424E-3</v>
      </c>
      <c r="L54" s="52">
        <f t="shared" si="26"/>
        <v>0.38889478290852186</v>
      </c>
      <c r="N54" s="27">
        <f t="shared" si="23"/>
        <v>2.3020515325436564</v>
      </c>
      <c r="O54" s="152">
        <f t="shared" si="24"/>
        <v>1.05320796460177</v>
      </c>
      <c r="P54" s="52">
        <f t="shared" ref="P54" si="38">(O54-N54)/N54</f>
        <v>-0.54249157774586143</v>
      </c>
    </row>
    <row r="55" spans="1:16" ht="20.100000000000001" customHeight="1" x14ac:dyDescent="0.25">
      <c r="A55" s="38" t="s">
        <v>199</v>
      </c>
      <c r="B55" s="19">
        <v>286.08</v>
      </c>
      <c r="C55" s="140">
        <v>263.39000000000004</v>
      </c>
      <c r="D55" s="247">
        <f t="shared" si="19"/>
        <v>1.4299833028655446E-3</v>
      </c>
      <c r="E55" s="215">
        <f t="shared" si="20"/>
        <v>1.2785128534980766E-3</v>
      </c>
      <c r="F55" s="52">
        <f t="shared" ref="F55:F56" si="39">(C55-B55)/B55</f>
        <v>-7.9313478747203375E-2</v>
      </c>
      <c r="H55" s="19">
        <v>78.803999999999988</v>
      </c>
      <c r="I55" s="140">
        <v>85.914999999999978</v>
      </c>
      <c r="J55" s="247">
        <f t="shared" si="21"/>
        <v>2.7806907485080747E-3</v>
      </c>
      <c r="K55" s="215">
        <f t="shared" si="22"/>
        <v>3.1346703110545953E-3</v>
      </c>
      <c r="L55" s="52">
        <f t="shared" ref="L55:L56" si="40">(I55-H55)/H55</f>
        <v>9.0236536216435598E-2</v>
      </c>
      <c r="N55" s="27">
        <f t="shared" si="23"/>
        <v>2.7546140939597312</v>
      </c>
      <c r="O55" s="152">
        <f t="shared" si="24"/>
        <v>3.2618930103648571</v>
      </c>
      <c r="P55" s="52">
        <f t="shared" ref="P55:P56" si="41">(O55-N55)/N55</f>
        <v>0.18415607380993151</v>
      </c>
    </row>
    <row r="56" spans="1:16" ht="20.100000000000001" customHeight="1" x14ac:dyDescent="0.25">
      <c r="A56" s="38" t="s">
        <v>204</v>
      </c>
      <c r="B56" s="19">
        <v>407.27000000000004</v>
      </c>
      <c r="C56" s="140">
        <v>267.56000000000006</v>
      </c>
      <c r="D56" s="247">
        <f t="shared" si="19"/>
        <v>2.0357567804741698E-3</v>
      </c>
      <c r="E56" s="215">
        <f t="shared" si="20"/>
        <v>1.2987543152053814E-3</v>
      </c>
      <c r="F56" s="52">
        <f t="shared" si="39"/>
        <v>-0.34304024357305957</v>
      </c>
      <c r="H56" s="19">
        <v>76.063999999999993</v>
      </c>
      <c r="I56" s="140">
        <v>52.498000000000019</v>
      </c>
      <c r="J56" s="247">
        <f t="shared" si="21"/>
        <v>2.6840066632977796E-3</v>
      </c>
      <c r="K56" s="215">
        <f t="shared" si="22"/>
        <v>1.9154271313477768E-3</v>
      </c>
      <c r="L56" s="52">
        <f t="shared" si="40"/>
        <v>-0.30981804795961265</v>
      </c>
      <c r="N56" s="27">
        <f t="shared" si="23"/>
        <v>1.8676553637635962</v>
      </c>
      <c r="O56" s="152">
        <f t="shared" si="24"/>
        <v>1.9621019584392287</v>
      </c>
      <c r="P56" s="52">
        <f t="shared" si="41"/>
        <v>5.0569605350158912E-2</v>
      </c>
    </row>
    <row r="57" spans="1:16" ht="20.100000000000001" customHeight="1" x14ac:dyDescent="0.25">
      <c r="A57" s="38" t="s">
        <v>203</v>
      </c>
      <c r="B57" s="19">
        <v>489.25</v>
      </c>
      <c r="C57" s="140">
        <v>201.07999999999998</v>
      </c>
      <c r="D57" s="247">
        <f t="shared" si="19"/>
        <v>2.4455373704102622E-3</v>
      </c>
      <c r="E57" s="215">
        <f t="shared" si="20"/>
        <v>9.7605590410187624E-4</v>
      </c>
      <c r="F57" s="52">
        <f t="shared" si="25"/>
        <v>-0.58900357690342364</v>
      </c>
      <c r="H57" s="19">
        <v>72.876000000000005</v>
      </c>
      <c r="I57" s="140">
        <v>48.57</v>
      </c>
      <c r="J57" s="247">
        <f t="shared" si="21"/>
        <v>2.571514377293976E-3</v>
      </c>
      <c r="K57" s="215">
        <f t="shared" si="22"/>
        <v>1.772111237943569E-3</v>
      </c>
      <c r="L57" s="52">
        <f t="shared" si="26"/>
        <v>-0.33352544047423022</v>
      </c>
      <c r="N57" s="27">
        <f t="shared" si="23"/>
        <v>1.4895452222789984</v>
      </c>
      <c r="O57" s="152">
        <f t="shared" si="24"/>
        <v>2.4154565347125527</v>
      </c>
      <c r="P57" s="52">
        <f t="shared" si="8"/>
        <v>0.62160671497902797</v>
      </c>
    </row>
    <row r="58" spans="1:16" ht="20.100000000000001" customHeight="1" x14ac:dyDescent="0.25">
      <c r="A58" s="38" t="s">
        <v>202</v>
      </c>
      <c r="B58" s="19">
        <v>348.18000000000006</v>
      </c>
      <c r="C58" s="140">
        <v>215.61</v>
      </c>
      <c r="D58" s="247">
        <f t="shared" si="19"/>
        <v>1.7403928495236488E-3</v>
      </c>
      <c r="E58" s="215">
        <f t="shared" si="20"/>
        <v>1.0465855056863216E-3</v>
      </c>
      <c r="F58" s="52">
        <f t="shared" si="25"/>
        <v>-0.38075133551611245</v>
      </c>
      <c r="H58" s="19">
        <v>49.975000000000001</v>
      </c>
      <c r="I58" s="140">
        <v>36.323</v>
      </c>
      <c r="J58" s="247">
        <f t="shared" si="21"/>
        <v>1.7634259702133275E-3</v>
      </c>
      <c r="K58" s="215">
        <f t="shared" si="22"/>
        <v>1.3252706711102378E-3</v>
      </c>
      <c r="L58" s="52">
        <f t="shared" si="26"/>
        <v>-0.27317658829414709</v>
      </c>
      <c r="N58" s="27">
        <f t="shared" ref="N58" si="42">(H58/B58)*10</f>
        <v>1.4353208110747313</v>
      </c>
      <c r="O58" s="152">
        <f t="shared" ref="O58" si="43">(I58/C58)*10</f>
        <v>1.6846621214229396</v>
      </c>
      <c r="P58" s="52">
        <f t="shared" ref="P58" si="44">(O58-N58)/N58</f>
        <v>0.17371817396105887</v>
      </c>
    </row>
    <row r="59" spans="1:16" ht="20.100000000000001" customHeight="1" x14ac:dyDescent="0.25">
      <c r="A59" s="38" t="s">
        <v>220</v>
      </c>
      <c r="B59" s="19">
        <v>152.47999999999999</v>
      </c>
      <c r="C59" s="140">
        <v>70.97</v>
      </c>
      <c r="D59" s="247">
        <f t="shared" si="19"/>
        <v>7.621779013595437E-4</v>
      </c>
      <c r="E59" s="215">
        <f t="shared" si="20"/>
        <v>3.4449317442863616E-4</v>
      </c>
      <c r="F59" s="52">
        <f>(C59-B59)/B59</f>
        <v>-0.53456190975865681</v>
      </c>
      <c r="H59" s="19">
        <v>45.02</v>
      </c>
      <c r="I59" s="140">
        <v>22.933</v>
      </c>
      <c r="J59" s="247">
        <f t="shared" si="21"/>
        <v>1.588583035097629E-3</v>
      </c>
      <c r="K59" s="215">
        <f t="shared" si="22"/>
        <v>8.3672693061066219E-4</v>
      </c>
      <c r="L59" s="52">
        <f t="shared" si="26"/>
        <v>-0.49060417592181255</v>
      </c>
      <c r="N59" s="27">
        <f t="shared" si="23"/>
        <v>2.9525183630640091</v>
      </c>
      <c r="O59" s="152">
        <f t="shared" si="24"/>
        <v>3.2313653656474566</v>
      </c>
      <c r="P59" s="52">
        <f>(O59-N59)/N59</f>
        <v>9.4443782660870876E-2</v>
      </c>
    </row>
    <row r="60" spans="1:16" ht="20.100000000000001" customHeight="1" x14ac:dyDescent="0.25">
      <c r="A60" s="38" t="s">
        <v>207</v>
      </c>
      <c r="B60" s="19">
        <v>87.749999999999986</v>
      </c>
      <c r="C60" s="140">
        <v>68.040000000000006</v>
      </c>
      <c r="D60" s="247">
        <f t="shared" si="19"/>
        <v>4.3862218549514659E-4</v>
      </c>
      <c r="E60" s="215">
        <f t="shared" si="20"/>
        <v>3.3027075649041016E-4</v>
      </c>
      <c r="F60" s="52">
        <f>(C60-B60)/B60</f>
        <v>-0.22461538461538441</v>
      </c>
      <c r="H60" s="19">
        <v>28.739999999999995</v>
      </c>
      <c r="I60" s="140">
        <v>22.723999999999997</v>
      </c>
      <c r="J60" s="247">
        <f t="shared" si="21"/>
        <v>1.0141243098335372E-3</v>
      </c>
      <c r="K60" s="215">
        <f t="shared" si="22"/>
        <v>8.2910141591578451E-4</v>
      </c>
      <c r="L60" s="52">
        <f t="shared" si="26"/>
        <v>-0.20932498260264437</v>
      </c>
      <c r="N60" s="27">
        <f t="shared" ref="N60" si="45">(H60/B60)*10</f>
        <v>3.2752136752136751</v>
      </c>
      <c r="O60" s="152">
        <f t="shared" ref="O60" si="46">(I60/C60)*10</f>
        <v>3.3398001175778944</v>
      </c>
      <c r="P60" s="52">
        <f>(O60-N60)/N60</f>
        <v>1.9719764500557558E-2</v>
      </c>
    </row>
    <row r="61" spans="1:16" ht="20.100000000000001" customHeight="1" thickBot="1" x14ac:dyDescent="0.3">
      <c r="A61" s="8" t="s">
        <v>17</v>
      </c>
      <c r="B61" s="19">
        <f>B62-SUM(B39:B60)</f>
        <v>368.80999999996857</v>
      </c>
      <c r="C61" s="140">
        <f>C62-SUM(C39:C60)</f>
        <v>163.69999999998254</v>
      </c>
      <c r="D61" s="247">
        <f t="shared" si="19"/>
        <v>1.8435128003698148E-3</v>
      </c>
      <c r="E61" s="215">
        <f t="shared" si="20"/>
        <v>7.9461085886940578E-4</v>
      </c>
      <c r="F61" s="52">
        <f t="shared" si="25"/>
        <v>-0.55614001789540279</v>
      </c>
      <c r="H61" s="196">
        <f>H62-SUM(H39:H60)</f>
        <v>86.467000000000553</v>
      </c>
      <c r="I61" s="142">
        <f>I62-SUM(I39:I60)</f>
        <v>51.928999999996449</v>
      </c>
      <c r="J61" s="247">
        <f t="shared" si="21"/>
        <v>3.0510886116345524E-3</v>
      </c>
      <c r="K61" s="215">
        <f t="shared" si="22"/>
        <v>1.8946667588051328E-3</v>
      </c>
      <c r="L61" s="52">
        <f t="shared" si="26"/>
        <v>-0.39943562283881578</v>
      </c>
      <c r="N61" s="27">
        <f t="shared" si="23"/>
        <v>2.3444863208700397</v>
      </c>
      <c r="O61" s="152">
        <f t="shared" si="24"/>
        <v>3.1722052535126446</v>
      </c>
      <c r="P61" s="52">
        <f t="shared" si="8"/>
        <v>0.35304916274172932</v>
      </c>
    </row>
    <row r="62" spans="1:16" ht="26.25" customHeight="1" thickBot="1" x14ac:dyDescent="0.3">
      <c r="A62" s="12" t="s">
        <v>18</v>
      </c>
      <c r="B62" s="17">
        <v>200058.28000000003</v>
      </c>
      <c r="C62" s="145">
        <v>206012.79</v>
      </c>
      <c r="D62" s="253">
        <f>SUM(D39:D61)</f>
        <v>0.99999999999999989</v>
      </c>
      <c r="E62" s="254">
        <f>SUM(E39:E61)</f>
        <v>1.0000000000000002</v>
      </c>
      <c r="F62" s="57">
        <f t="shared" si="25"/>
        <v>2.976387680629854E-2</v>
      </c>
      <c r="G62" s="1"/>
      <c r="H62" s="17">
        <v>28339.720999999994</v>
      </c>
      <c r="I62" s="145">
        <v>27407.985999999997</v>
      </c>
      <c r="J62" s="253">
        <f>SUM(J39:J61)</f>
        <v>0.99999999999999989</v>
      </c>
      <c r="K62" s="254">
        <f>SUM(K39:K61)</f>
        <v>1</v>
      </c>
      <c r="L62" s="57">
        <f t="shared" si="26"/>
        <v>-3.2877352603435904E-2</v>
      </c>
      <c r="M62" s="1"/>
      <c r="N62" s="29">
        <f t="shared" si="23"/>
        <v>1.4165732605518746</v>
      </c>
      <c r="O62" s="146">
        <f t="shared" si="24"/>
        <v>1.330402156099143</v>
      </c>
      <c r="P62" s="57">
        <f t="shared" si="8"/>
        <v>-6.0830672759671231E-2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B5</f>
        <v>jan-jun</v>
      </c>
      <c r="C66" s="348"/>
      <c r="D66" s="354" t="str">
        <f>B5</f>
        <v>jan-jun</v>
      </c>
      <c r="E66" s="348"/>
      <c r="F66" s="131" t="str">
        <f>F37</f>
        <v>2023/2022</v>
      </c>
      <c r="H66" s="343" t="str">
        <f>B5</f>
        <v>jan-jun</v>
      </c>
      <c r="I66" s="348"/>
      <c r="J66" s="354" t="str">
        <f>B5</f>
        <v>jan-jun</v>
      </c>
      <c r="K66" s="344"/>
      <c r="L66" s="131" t="str">
        <f>L37</f>
        <v>2023/2022</v>
      </c>
      <c r="N66" s="343" t="str">
        <f>B5</f>
        <v>jan-jun</v>
      </c>
      <c r="O66" s="344"/>
      <c r="P66" s="131" t="str">
        <f>P37</f>
        <v>2023/2022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t="s">
        <v>155</v>
      </c>
      <c r="B68" s="19">
        <v>123474.95000000003</v>
      </c>
      <c r="C68" s="147">
        <v>145338.88999999996</v>
      </c>
      <c r="D68" s="247">
        <f t="shared" ref="D68:D69" si="47">B68/$B$96</f>
        <v>0.36427340149627274</v>
      </c>
      <c r="E68" s="215">
        <f t="shared" ref="E68:E69" si="48">C68/$C$96</f>
        <v>0.41492441474841141</v>
      </c>
      <c r="F68" s="52">
        <f t="shared" ref="F68:F69" si="49">(C68-B68)/B68</f>
        <v>0.17707186761363278</v>
      </c>
      <c r="H68" s="19">
        <v>12115.562</v>
      </c>
      <c r="I68" s="147">
        <v>15655.118999999997</v>
      </c>
      <c r="J68" s="245">
        <f>H68/$H$96</f>
        <v>0.27754425663408239</v>
      </c>
      <c r="K68" s="246">
        <f>I68/$I$96</f>
        <v>0.33810732349798012</v>
      </c>
      <c r="L68" s="61">
        <f t="shared" ref="L68:L85" si="50">(I68-H68)/H68</f>
        <v>0.29214963366949026</v>
      </c>
      <c r="N68" s="41" t="e">
        <f>(H68/#REF!)*10</f>
        <v>#REF!</v>
      </c>
      <c r="O68" s="149">
        <f t="shared" ref="O68:O78" si="51">(I68/C68)*10</f>
        <v>1.0771459036187769</v>
      </c>
      <c r="P68" s="61" t="e">
        <f t="shared" si="8"/>
        <v>#REF!</v>
      </c>
    </row>
    <row r="69" spans="1:16" ht="20.100000000000001" customHeight="1" x14ac:dyDescent="0.25">
      <c r="A69" t="s">
        <v>153</v>
      </c>
      <c r="B69" s="19">
        <v>23557.440000000002</v>
      </c>
      <c r="C69" s="140">
        <v>25398.46000000001</v>
      </c>
      <c r="D69" s="247">
        <f t="shared" si="47"/>
        <v>6.9498702363065171E-2</v>
      </c>
      <c r="E69" s="215">
        <f t="shared" si="48"/>
        <v>7.250943743282301E-2</v>
      </c>
      <c r="F69" s="52">
        <f t="shared" si="49"/>
        <v>7.815025741336952E-2</v>
      </c>
      <c r="H69" s="19">
        <v>3807.1180000000008</v>
      </c>
      <c r="I69" s="140">
        <v>4705.3330000000005</v>
      </c>
      <c r="J69" s="214">
        <f t="shared" ref="J69:J96" si="52">H69/$H$96</f>
        <v>8.7213761543066232E-2</v>
      </c>
      <c r="K69" s="215">
        <f t="shared" ref="K69:K96" si="53">I69/$I$96</f>
        <v>0.1016221944270575</v>
      </c>
      <c r="L69" s="52">
        <f t="shared" si="50"/>
        <v>0.2359304334669951</v>
      </c>
      <c r="N69" s="40" t="e">
        <f>(H69/#REF!)*10</f>
        <v>#REF!</v>
      </c>
      <c r="O69" s="143">
        <f t="shared" si="51"/>
        <v>1.8526056304201117</v>
      </c>
      <c r="P69" s="52" t="e">
        <f t="shared" si="8"/>
        <v>#REF!</v>
      </c>
    </row>
    <row r="70" spans="1:16" ht="20.100000000000001" customHeight="1" x14ac:dyDescent="0.25">
      <c r="A70" s="38" t="s">
        <v>152</v>
      </c>
      <c r="B70" s="19">
        <v>18604.539999999994</v>
      </c>
      <c r="C70" s="140">
        <v>14924.740000000003</v>
      </c>
      <c r="D70" s="247">
        <f t="shared" ref="D70:D95" si="54">B70/$B$96</f>
        <v>5.4886752892578314E-2</v>
      </c>
      <c r="E70" s="215">
        <f t="shared" ref="E70:E95" si="55">C70/$C$96</f>
        <v>4.2608272361046716E-2</v>
      </c>
      <c r="F70" s="52">
        <f t="shared" ref="F70:F87" si="56">(C70-B70)/B70</f>
        <v>-0.19779043179782954</v>
      </c>
      <c r="H70" s="19">
        <v>4876.4990000000016</v>
      </c>
      <c r="I70" s="140">
        <v>4303.51</v>
      </c>
      <c r="J70" s="214">
        <f t="shared" si="52"/>
        <v>0.11171122643191017</v>
      </c>
      <c r="K70" s="215">
        <f t="shared" si="53"/>
        <v>9.2943927653746539E-2</v>
      </c>
      <c r="L70" s="52">
        <f t="shared" si="50"/>
        <v>-0.11750007536144295</v>
      </c>
      <c r="N70" s="40">
        <f t="shared" ref="N70:N78" si="57">(H70/B70)*10</f>
        <v>2.6211338737748973</v>
      </c>
      <c r="O70" s="143">
        <f t="shared" si="51"/>
        <v>2.8834740169677993</v>
      </c>
      <c r="P70" s="52">
        <f t="shared" si="8"/>
        <v>0.10008651058142472</v>
      </c>
    </row>
    <row r="71" spans="1:16" ht="20.100000000000001" customHeight="1" x14ac:dyDescent="0.25">
      <c r="A71" s="38" t="s">
        <v>162</v>
      </c>
      <c r="B71" s="19">
        <v>47168.77</v>
      </c>
      <c r="C71" s="140">
        <v>50620.76</v>
      </c>
      <c r="D71" s="247">
        <f t="shared" si="54"/>
        <v>0.13915638995841131</v>
      </c>
      <c r="E71" s="215">
        <f t="shared" si="55"/>
        <v>0.14451596002363717</v>
      </c>
      <c r="F71" s="52">
        <f t="shared" si="56"/>
        <v>7.3183803605648509E-2</v>
      </c>
      <c r="H71" s="19">
        <v>2929.5770000000002</v>
      </c>
      <c r="I71" s="140">
        <v>3529.5700000000006</v>
      </c>
      <c r="J71" s="214">
        <f t="shared" si="52"/>
        <v>6.7110982612057543E-2</v>
      </c>
      <c r="K71" s="215">
        <f t="shared" si="53"/>
        <v>7.6228961644990767E-2</v>
      </c>
      <c r="L71" s="52">
        <f t="shared" si="50"/>
        <v>0.20480533537776968</v>
      </c>
      <c r="N71" s="40">
        <f t="shared" si="57"/>
        <v>0.62108403505115795</v>
      </c>
      <c r="O71" s="143">
        <f t="shared" si="51"/>
        <v>0.69725740980577933</v>
      </c>
      <c r="P71" s="52">
        <f t="shared" si="8"/>
        <v>0.12264584252008195</v>
      </c>
    </row>
    <row r="72" spans="1:16" ht="20.100000000000001" customHeight="1" x14ac:dyDescent="0.25">
      <c r="A72" s="38" t="s">
        <v>156</v>
      </c>
      <c r="B72" s="19">
        <v>17209.38</v>
      </c>
      <c r="C72" s="140">
        <v>17941.650000000005</v>
      </c>
      <c r="D72" s="247">
        <f t="shared" si="54"/>
        <v>5.0770778933232411E-2</v>
      </c>
      <c r="E72" s="215">
        <f t="shared" si="55"/>
        <v>5.1221174359256771E-2</v>
      </c>
      <c r="F72" s="52">
        <f t="shared" si="56"/>
        <v>4.2550632271470795E-2</v>
      </c>
      <c r="H72" s="19">
        <v>3481.5179999999991</v>
      </c>
      <c r="I72" s="140">
        <v>3405.3049999999989</v>
      </c>
      <c r="J72" s="214">
        <f t="shared" si="52"/>
        <v>7.975489088068527E-2</v>
      </c>
      <c r="K72" s="215">
        <f t="shared" si="53"/>
        <v>7.3545180924162193E-2</v>
      </c>
      <c r="L72" s="52">
        <f t="shared" si="50"/>
        <v>-2.1890738465232755E-2</v>
      </c>
      <c r="N72" s="40">
        <f t="shared" si="57"/>
        <v>2.0230351122469252</v>
      </c>
      <c r="O72" s="143">
        <f t="shared" si="51"/>
        <v>1.8979887580016319</v>
      </c>
      <c r="P72" s="52">
        <f t="shared" ref="P72:P78" si="58">(O72-N72)/N72</f>
        <v>-6.1811262438449734E-2</v>
      </c>
    </row>
    <row r="73" spans="1:16" ht="20.100000000000001" customHeight="1" x14ac:dyDescent="0.25">
      <c r="A73" s="38" t="s">
        <v>186</v>
      </c>
      <c r="B73" s="19">
        <v>22717.879999999997</v>
      </c>
      <c r="C73" s="140">
        <v>16791.180000000008</v>
      </c>
      <c r="D73" s="247">
        <f t="shared" si="54"/>
        <v>6.7021848742470774E-2</v>
      </c>
      <c r="E73" s="215">
        <f t="shared" si="55"/>
        <v>4.7936725913038394E-2</v>
      </c>
      <c r="F73" s="52">
        <f t="shared" si="56"/>
        <v>-0.26088261756818815</v>
      </c>
      <c r="H73" s="19">
        <v>4049.6119999999992</v>
      </c>
      <c r="I73" s="140">
        <v>3289.7199999999984</v>
      </c>
      <c r="J73" s="214">
        <f t="shared" si="52"/>
        <v>9.2768833356344449E-2</v>
      </c>
      <c r="K73" s="215">
        <f t="shared" si="53"/>
        <v>7.1048864225035591E-2</v>
      </c>
      <c r="L73" s="52">
        <f t="shared" si="50"/>
        <v>-0.18764563123578282</v>
      </c>
      <c r="N73" s="40">
        <f t="shared" si="57"/>
        <v>1.7825659788677464</v>
      </c>
      <c r="O73" s="143">
        <f t="shared" si="51"/>
        <v>1.9591952441698539</v>
      </c>
      <c r="P73" s="52">
        <f t="shared" si="58"/>
        <v>9.9087084234772194E-2</v>
      </c>
    </row>
    <row r="74" spans="1:16" ht="20.100000000000001" customHeight="1" x14ac:dyDescent="0.25">
      <c r="A74" s="38" t="s">
        <v>154</v>
      </c>
      <c r="B74" s="19">
        <v>6389.2300000000014</v>
      </c>
      <c r="C74" s="140">
        <v>6696.63</v>
      </c>
      <c r="D74" s="247">
        <f t="shared" si="54"/>
        <v>1.8849382364941478E-2</v>
      </c>
      <c r="E74" s="215">
        <f t="shared" si="55"/>
        <v>1.9118043928480915E-2</v>
      </c>
      <c r="F74" s="52">
        <f t="shared" si="56"/>
        <v>4.8112213834843737E-2</v>
      </c>
      <c r="H74" s="19">
        <v>1405.3469999999998</v>
      </c>
      <c r="I74" s="140">
        <v>1455.8470000000002</v>
      </c>
      <c r="J74" s="214">
        <f t="shared" si="52"/>
        <v>3.2193800702595365E-2</v>
      </c>
      <c r="K74" s="215">
        <f t="shared" si="53"/>
        <v>3.1442273456532915E-2</v>
      </c>
      <c r="L74" s="52">
        <f t="shared" si="50"/>
        <v>3.5934185649523186E-2</v>
      </c>
      <c r="N74" s="40">
        <f t="shared" si="57"/>
        <v>2.1995561280467277</v>
      </c>
      <c r="O74" s="143">
        <f t="shared" si="51"/>
        <v>2.1739994594295937</v>
      </c>
      <c r="P74" s="52">
        <f t="shared" si="58"/>
        <v>-1.1619011804817688E-2</v>
      </c>
    </row>
    <row r="75" spans="1:16" ht="20.100000000000001" customHeight="1" x14ac:dyDescent="0.25">
      <c r="A75" s="38" t="s">
        <v>157</v>
      </c>
      <c r="B75" s="19">
        <v>4156.59</v>
      </c>
      <c r="C75" s="140">
        <v>4310.340000000002</v>
      </c>
      <c r="D75" s="247">
        <f t="shared" si="54"/>
        <v>1.2262691160639402E-2</v>
      </c>
      <c r="E75" s="215">
        <f t="shared" si="55"/>
        <v>1.2305483424750727E-2</v>
      </c>
      <c r="F75" s="52">
        <f t="shared" si="56"/>
        <v>3.6989455298694796E-2</v>
      </c>
      <c r="H75" s="19">
        <v>913.70300000000009</v>
      </c>
      <c r="I75" s="140">
        <v>1058.711</v>
      </c>
      <c r="J75" s="214">
        <f t="shared" si="52"/>
        <v>2.0931180899353325E-2</v>
      </c>
      <c r="K75" s="215">
        <f t="shared" si="53"/>
        <v>2.2865232935493505E-2</v>
      </c>
      <c r="L75" s="52">
        <f t="shared" si="50"/>
        <v>0.15870364877865117</v>
      </c>
      <c r="N75" s="40">
        <f t="shared" si="57"/>
        <v>2.1982033349452319</v>
      </c>
      <c r="O75" s="143">
        <f t="shared" si="51"/>
        <v>2.4562122709577423</v>
      </c>
      <c r="P75" s="52">
        <f t="shared" si="58"/>
        <v>0.11737264333598997</v>
      </c>
    </row>
    <row r="76" spans="1:16" ht="20.100000000000001" customHeight="1" x14ac:dyDescent="0.25">
      <c r="A76" s="38" t="s">
        <v>170</v>
      </c>
      <c r="B76" s="19">
        <v>14351.019999999999</v>
      </c>
      <c r="C76" s="140">
        <v>9107.9399999999969</v>
      </c>
      <c r="D76" s="247">
        <f t="shared" si="54"/>
        <v>4.2338100726835998E-2</v>
      </c>
      <c r="E76" s="215">
        <f t="shared" si="55"/>
        <v>2.60020334135182E-2</v>
      </c>
      <c r="F76" s="52">
        <f t="shared" si="56"/>
        <v>-0.36534545976522936</v>
      </c>
      <c r="H76" s="19">
        <v>1338.32</v>
      </c>
      <c r="I76" s="140">
        <v>878.56699999999989</v>
      </c>
      <c r="J76" s="214">
        <f t="shared" si="52"/>
        <v>3.0658340862646329E-2</v>
      </c>
      <c r="K76" s="215">
        <f t="shared" si="53"/>
        <v>1.8974620179102435E-2</v>
      </c>
      <c r="L76" s="52">
        <f t="shared" si="50"/>
        <v>-0.3435299479945006</v>
      </c>
      <c r="N76" s="40">
        <f t="shared" si="57"/>
        <v>0.9325608911422324</v>
      </c>
      <c r="O76" s="143">
        <f t="shared" si="51"/>
        <v>0.96461658728537969</v>
      </c>
      <c r="P76" s="52">
        <f t="shared" si="58"/>
        <v>3.4373837084122609E-2</v>
      </c>
    </row>
    <row r="77" spans="1:16" ht="20.100000000000001" customHeight="1" x14ac:dyDescent="0.25">
      <c r="A77" s="38" t="s">
        <v>168</v>
      </c>
      <c r="B77" s="19">
        <v>20046.009999999998</v>
      </c>
      <c r="C77" s="140">
        <v>20813.820000000003</v>
      </c>
      <c r="D77" s="247">
        <f t="shared" si="54"/>
        <v>5.9139349715292826E-2</v>
      </c>
      <c r="E77" s="215">
        <f t="shared" si="55"/>
        <v>5.942086169901796E-2</v>
      </c>
      <c r="F77" s="52">
        <f t="shared" si="56"/>
        <v>3.8302385362473879E-2</v>
      </c>
      <c r="H77" s="19">
        <v>638.6819999999999</v>
      </c>
      <c r="I77" s="140">
        <v>724.72500000000025</v>
      </c>
      <c r="J77" s="214">
        <f t="shared" si="52"/>
        <v>1.4630977986458158E-2</v>
      </c>
      <c r="K77" s="215">
        <f t="shared" si="53"/>
        <v>1.5652057964048297E-2</v>
      </c>
      <c r="L77" s="52">
        <f t="shared" si="50"/>
        <v>0.13471962572923671</v>
      </c>
      <c r="N77" s="40">
        <f t="shared" si="57"/>
        <v>0.31860804219892136</v>
      </c>
      <c r="O77" s="143">
        <f t="shared" si="51"/>
        <v>0.34819413255231385</v>
      </c>
      <c r="P77" s="52">
        <f t="shared" si="58"/>
        <v>9.2860463123277226E-2</v>
      </c>
    </row>
    <row r="78" spans="1:16" ht="20.100000000000001" customHeight="1" x14ac:dyDescent="0.25">
      <c r="A78" s="38" t="s">
        <v>167</v>
      </c>
      <c r="B78" s="19">
        <v>3908.38</v>
      </c>
      <c r="C78" s="140">
        <v>3469.4800000000005</v>
      </c>
      <c r="D78" s="247">
        <f t="shared" si="54"/>
        <v>1.1530426835078713E-2</v>
      </c>
      <c r="E78" s="215">
        <f t="shared" si="55"/>
        <v>9.9049329362658478E-3</v>
      </c>
      <c r="F78" s="52">
        <f t="shared" si="56"/>
        <v>-0.11229716660099572</v>
      </c>
      <c r="H78" s="19">
        <v>672.39799999999991</v>
      </c>
      <c r="I78" s="140">
        <v>635.33100000000013</v>
      </c>
      <c r="J78" s="214">
        <f t="shared" si="52"/>
        <v>1.5403346792517234E-2</v>
      </c>
      <c r="K78" s="215">
        <f t="shared" si="53"/>
        <v>1.3721394512893535E-2</v>
      </c>
      <c r="L78" s="52">
        <f t="shared" si="50"/>
        <v>-5.5126576819085997E-2</v>
      </c>
      <c r="N78" s="40">
        <f t="shared" si="57"/>
        <v>1.7204007798627561</v>
      </c>
      <c r="O78" s="143">
        <f t="shared" si="51"/>
        <v>1.8311994881077283</v>
      </c>
      <c r="P78" s="52">
        <f t="shared" si="58"/>
        <v>6.4402847023709839E-2</v>
      </c>
    </row>
    <row r="79" spans="1:16" ht="20.100000000000001" customHeight="1" x14ac:dyDescent="0.25">
      <c r="A79" s="38" t="s">
        <v>161</v>
      </c>
      <c r="B79" s="19">
        <v>5935.9100000000008</v>
      </c>
      <c r="C79" s="140">
        <v>2671.32</v>
      </c>
      <c r="D79" s="247">
        <f t="shared" si="54"/>
        <v>1.751200649747775E-2</v>
      </c>
      <c r="E79" s="215">
        <f t="shared" si="55"/>
        <v>7.6262856253114832E-3</v>
      </c>
      <c r="F79" s="52">
        <f t="shared" si="56"/>
        <v>-0.54997296118034134</v>
      </c>
      <c r="H79" s="19">
        <v>846.452</v>
      </c>
      <c r="I79" s="140">
        <v>509.82900000000001</v>
      </c>
      <c r="J79" s="214">
        <f t="shared" si="52"/>
        <v>1.9390589649611985E-2</v>
      </c>
      <c r="K79" s="215">
        <f t="shared" si="53"/>
        <v>1.1010898009248716E-2</v>
      </c>
      <c r="L79" s="52">
        <f t="shared" si="50"/>
        <v>-0.39768705136262894</v>
      </c>
      <c r="N79" s="40">
        <f t="shared" ref="N79:N83" si="59">(H79/B79)*10</f>
        <v>1.4259852322558797</v>
      </c>
      <c r="O79" s="143">
        <f t="shared" ref="O79:O83" si="60">(I79/C79)*10</f>
        <v>1.9085283679978438</v>
      </c>
      <c r="P79" s="52">
        <f t="shared" ref="P79:P83" si="61">(O79-N79)/N79</f>
        <v>0.33839280016847761</v>
      </c>
    </row>
    <row r="80" spans="1:16" ht="20.100000000000001" customHeight="1" x14ac:dyDescent="0.25">
      <c r="A80" s="38" t="s">
        <v>166</v>
      </c>
      <c r="B80" s="19">
        <v>2504.5000000000005</v>
      </c>
      <c r="C80" s="140">
        <v>1582.17</v>
      </c>
      <c r="D80" s="247">
        <f t="shared" si="54"/>
        <v>7.3887273009417302E-3</v>
      </c>
      <c r="E80" s="215">
        <f t="shared" si="55"/>
        <v>4.5168981356778926E-3</v>
      </c>
      <c r="F80" s="52">
        <f t="shared" si="56"/>
        <v>-0.36826911559193459</v>
      </c>
      <c r="H80" s="19">
        <v>608.173</v>
      </c>
      <c r="I80" s="140">
        <v>399.08499999999998</v>
      </c>
      <c r="J80" s="214">
        <f t="shared" si="52"/>
        <v>1.3932075391130826E-2</v>
      </c>
      <c r="K80" s="215">
        <f t="shared" si="53"/>
        <v>8.6191335369722472E-3</v>
      </c>
      <c r="L80" s="52">
        <f t="shared" si="50"/>
        <v>-0.34379691304941196</v>
      </c>
      <c r="N80" s="40">
        <f t="shared" si="59"/>
        <v>2.4283210221601115</v>
      </c>
      <c r="O80" s="143">
        <f t="shared" si="60"/>
        <v>2.5223901350676599</v>
      </c>
      <c r="P80" s="52">
        <f t="shared" si="61"/>
        <v>3.8738334861454712E-2</v>
      </c>
    </row>
    <row r="81" spans="1:16" ht="20.100000000000001" customHeight="1" x14ac:dyDescent="0.25">
      <c r="A81" s="38" t="s">
        <v>158</v>
      </c>
      <c r="B81" s="19">
        <v>1910.24</v>
      </c>
      <c r="C81" s="140">
        <v>2162.96</v>
      </c>
      <c r="D81" s="247">
        <f t="shared" si="54"/>
        <v>5.635552980375695E-3</v>
      </c>
      <c r="E81" s="215">
        <f t="shared" si="55"/>
        <v>6.1749811913674605E-3</v>
      </c>
      <c r="F81" s="52">
        <f t="shared" si="56"/>
        <v>0.13229751235446857</v>
      </c>
      <c r="H81" s="19">
        <v>229.04400000000001</v>
      </c>
      <c r="I81" s="140">
        <v>389.851</v>
      </c>
      <c r="J81" s="214">
        <f t="shared" si="52"/>
        <v>5.2469581449458777E-3</v>
      </c>
      <c r="K81" s="215">
        <f t="shared" si="53"/>
        <v>8.4197046456824173E-3</v>
      </c>
      <c r="L81" s="52">
        <f t="shared" si="50"/>
        <v>0.70207907650931689</v>
      </c>
      <c r="N81" s="40">
        <f t="shared" si="59"/>
        <v>1.1990325822933243</v>
      </c>
      <c r="O81" s="143">
        <f t="shared" si="60"/>
        <v>1.8023957909531383</v>
      </c>
      <c r="P81" s="52">
        <f t="shared" si="61"/>
        <v>0.50320835110735196</v>
      </c>
    </row>
    <row r="82" spans="1:16" ht="20.100000000000001" customHeight="1" x14ac:dyDescent="0.25">
      <c r="A82" s="38" t="s">
        <v>216</v>
      </c>
      <c r="B82" s="19">
        <v>1265.3700000000001</v>
      </c>
      <c r="C82" s="140">
        <v>2805.76</v>
      </c>
      <c r="D82" s="247">
        <f t="shared" si="54"/>
        <v>3.7330700198812683E-3</v>
      </c>
      <c r="E82" s="215">
        <f t="shared" si="55"/>
        <v>8.0100950676347069E-3</v>
      </c>
      <c r="F82" s="52">
        <f t="shared" si="56"/>
        <v>1.2173435437856122</v>
      </c>
      <c r="H82" s="19">
        <v>162.64099999999999</v>
      </c>
      <c r="I82" s="140">
        <v>389.56199999999995</v>
      </c>
      <c r="J82" s="214">
        <f t="shared" si="52"/>
        <v>3.7257929465611076E-3</v>
      </c>
      <c r="K82" s="215">
        <f t="shared" si="53"/>
        <v>8.4134630440381927E-3</v>
      </c>
      <c r="L82" s="52">
        <f t="shared" si="50"/>
        <v>1.3952262959524351</v>
      </c>
      <c r="N82" s="40">
        <f t="shared" si="59"/>
        <v>1.2853236602732796</v>
      </c>
      <c r="O82" s="143">
        <f t="shared" si="60"/>
        <v>1.3884366446167882</v>
      </c>
      <c r="P82" s="52">
        <f t="shared" si="61"/>
        <v>8.022336126729758E-2</v>
      </c>
    </row>
    <row r="83" spans="1:16" ht="20.100000000000001" customHeight="1" x14ac:dyDescent="0.25">
      <c r="A83" s="38" t="s">
        <v>211</v>
      </c>
      <c r="B83" s="19">
        <v>1842.25</v>
      </c>
      <c r="C83" s="140">
        <v>1502.1100000000001</v>
      </c>
      <c r="D83" s="247">
        <f t="shared" si="54"/>
        <v>5.4349702017008981E-3</v>
      </c>
      <c r="E83" s="215">
        <f t="shared" si="55"/>
        <v>4.2883368149965679E-3</v>
      </c>
      <c r="F83" s="52">
        <f t="shared" si="56"/>
        <v>-0.1846329216990093</v>
      </c>
      <c r="H83" s="19">
        <v>406.94200000000001</v>
      </c>
      <c r="I83" s="140">
        <v>367.35899999999998</v>
      </c>
      <c r="J83" s="214">
        <f t="shared" si="52"/>
        <v>9.322259659369227E-3</v>
      </c>
      <c r="K83" s="215">
        <f t="shared" si="53"/>
        <v>7.9339395793091381E-3</v>
      </c>
      <c r="L83" s="52">
        <f t="shared" si="50"/>
        <v>-9.7269389741044238E-2</v>
      </c>
      <c r="N83" s="40">
        <f t="shared" si="59"/>
        <v>2.2089401547021308</v>
      </c>
      <c r="O83" s="143">
        <f t="shared" si="60"/>
        <v>2.4456198281084602</v>
      </c>
      <c r="P83" s="52">
        <f t="shared" si="61"/>
        <v>0.10714625876238147</v>
      </c>
    </row>
    <row r="84" spans="1:16" ht="20.100000000000001" customHeight="1" x14ac:dyDescent="0.25">
      <c r="A84" s="38" t="s">
        <v>160</v>
      </c>
      <c r="B84" s="19">
        <v>1307.8599999999999</v>
      </c>
      <c r="C84" s="140">
        <v>956.18999999999994</v>
      </c>
      <c r="D84" s="247">
        <f t="shared" si="54"/>
        <v>3.858423193375783E-3</v>
      </c>
      <c r="E84" s="215">
        <f t="shared" si="55"/>
        <v>2.729803262831329E-3</v>
      </c>
      <c r="F84" s="52">
        <f t="shared" si="56"/>
        <v>-0.26888963650543635</v>
      </c>
      <c r="H84" s="19">
        <v>722.36200000000008</v>
      </c>
      <c r="I84" s="140">
        <v>352.90399999999994</v>
      </c>
      <c r="J84" s="214">
        <f t="shared" si="52"/>
        <v>1.6547926073153606E-2</v>
      </c>
      <c r="K84" s="215">
        <f t="shared" si="53"/>
        <v>7.6217515109103413E-3</v>
      </c>
      <c r="L84" s="52">
        <f t="shared" si="50"/>
        <v>-0.51145824392756001</v>
      </c>
      <c r="N84" s="40">
        <f t="shared" ref="N84" si="62">(H84/B84)*10</f>
        <v>5.523236432034011</v>
      </c>
      <c r="O84" s="143">
        <f t="shared" ref="O84" si="63">(I84/C84)*10</f>
        <v>3.6907309216787452</v>
      </c>
      <c r="P84" s="52">
        <f t="shared" ref="P84" si="64">(O84-N84)/N84</f>
        <v>-0.33178110930160187</v>
      </c>
    </row>
    <row r="85" spans="1:16" ht="20.100000000000001" customHeight="1" x14ac:dyDescent="0.25">
      <c r="A85" s="38" t="s">
        <v>164</v>
      </c>
      <c r="B85" s="19">
        <v>2795.5799999999995</v>
      </c>
      <c r="C85" s="140">
        <v>2706.4399999999996</v>
      </c>
      <c r="D85" s="247">
        <f t="shared" si="54"/>
        <v>8.2474658686231481E-3</v>
      </c>
      <c r="E85" s="215">
        <f t="shared" si="55"/>
        <v>7.7265488476738111E-3</v>
      </c>
      <c r="F85" s="52">
        <f t="shared" si="56"/>
        <v>-3.1886048691148132E-2</v>
      </c>
      <c r="H85" s="19">
        <v>325.149</v>
      </c>
      <c r="I85" s="140">
        <v>338.09400000000005</v>
      </c>
      <c r="J85" s="214">
        <f t="shared" si="52"/>
        <v>7.4485391185580372E-3</v>
      </c>
      <c r="K85" s="215">
        <f t="shared" si="53"/>
        <v>7.3018964231907875E-3</v>
      </c>
      <c r="L85" s="52">
        <f t="shared" si="50"/>
        <v>3.9812516723102487E-2</v>
      </c>
      <c r="N85" s="40">
        <f t="shared" ref="N85" si="65">(H85/B85)*10</f>
        <v>1.1630824372759858</v>
      </c>
      <c r="O85" s="143">
        <f t="shared" ref="O85" si="66">(I85/C85)*10</f>
        <v>1.2492203780612174</v>
      </c>
      <c r="P85" s="52">
        <f t="shared" ref="P85" si="67">(O85-N85)/N85</f>
        <v>7.4060047701323947E-2</v>
      </c>
    </row>
    <row r="86" spans="1:16" ht="20.100000000000001" customHeight="1" x14ac:dyDescent="0.25">
      <c r="A86" s="38" t="s">
        <v>165</v>
      </c>
      <c r="B86" s="19">
        <v>713.05999999999983</v>
      </c>
      <c r="C86" s="140">
        <v>1664.01</v>
      </c>
      <c r="D86" s="247">
        <f t="shared" si="54"/>
        <v>2.1036557752882844E-3</v>
      </c>
      <c r="E86" s="215">
        <f t="shared" si="55"/>
        <v>4.7505411344857824E-3</v>
      </c>
      <c r="F86" s="52">
        <f t="shared" si="56"/>
        <v>1.3336184893276868</v>
      </c>
      <c r="H86" s="19">
        <v>128.40899999999999</v>
      </c>
      <c r="I86" s="140">
        <v>287.25699999999995</v>
      </c>
      <c r="J86" s="214">
        <f t="shared" si="52"/>
        <v>2.9416035715161938E-3</v>
      </c>
      <c r="K86" s="215">
        <f t="shared" si="53"/>
        <v>6.2039576592205579E-3</v>
      </c>
      <c r="L86" s="52">
        <f t="shared" ref="L86:L88" si="68">(I86-H86)/H86</f>
        <v>1.2370472474670775</v>
      </c>
      <c r="N86" s="40">
        <f t="shared" ref="N86" si="69">(H86/B86)*10</f>
        <v>1.8008162006002304</v>
      </c>
      <c r="O86" s="143">
        <f t="shared" ref="O86" si="70">(I86/C86)*10</f>
        <v>1.7262937121772102</v>
      </c>
      <c r="P86" s="52">
        <f t="shared" ref="P86" si="71">(O86-N86)/N86</f>
        <v>-4.1382617725329841E-2</v>
      </c>
    </row>
    <row r="87" spans="1:16" ht="20.100000000000001" customHeight="1" x14ac:dyDescent="0.25">
      <c r="A87" s="38" t="s">
        <v>221</v>
      </c>
      <c r="B87" s="19">
        <v>221.67000000000002</v>
      </c>
      <c r="C87" s="140">
        <v>650.25</v>
      </c>
      <c r="D87" s="247">
        <f t="shared" si="54"/>
        <v>6.5396653256129093E-4</v>
      </c>
      <c r="E87" s="215">
        <f t="shared" si="55"/>
        <v>1.8563826976396656E-3</v>
      </c>
      <c r="F87" s="52">
        <f t="shared" si="56"/>
        <v>1.9334145351197725</v>
      </c>
      <c r="H87" s="19">
        <v>60.433999999999997</v>
      </c>
      <c r="I87" s="140">
        <v>205.93299999999999</v>
      </c>
      <c r="J87" s="214">
        <f t="shared" si="52"/>
        <v>1.3844268722675954E-3</v>
      </c>
      <c r="K87" s="215">
        <f t="shared" si="53"/>
        <v>4.4475839148785494E-3</v>
      </c>
      <c r="L87" s="52">
        <f t="shared" si="68"/>
        <v>2.407568587219115</v>
      </c>
      <c r="N87" s="40">
        <f t="shared" ref="N87:N88" si="72">(H87/B87)*10</f>
        <v>2.7263048675959753</v>
      </c>
      <c r="O87" s="143">
        <f t="shared" ref="O87:O88" si="73">(I87/C87)*10</f>
        <v>3.1669819300269126</v>
      </c>
      <c r="P87" s="52">
        <f t="shared" ref="P87:P88" si="74">(O87-N87)/N87</f>
        <v>0.16163895229352002</v>
      </c>
    </row>
    <row r="88" spans="1:16" ht="20.100000000000001" customHeight="1" x14ac:dyDescent="0.25">
      <c r="A88" s="38" t="s">
        <v>213</v>
      </c>
      <c r="B88" s="19">
        <v>217.26</v>
      </c>
      <c r="C88" s="140">
        <v>416.05</v>
      </c>
      <c r="D88" s="247">
        <f t="shared" si="54"/>
        <v>6.4095623613599512E-4</v>
      </c>
      <c r="E88" s="215">
        <f t="shared" si="55"/>
        <v>1.1877708902006657E-3</v>
      </c>
      <c r="F88" s="52">
        <f>(C88-B88)/B88</f>
        <v>0.91498665193777051</v>
      </c>
      <c r="H88" s="19">
        <v>82.430999999999997</v>
      </c>
      <c r="I88" s="140">
        <v>169.69800000000001</v>
      </c>
      <c r="J88" s="214">
        <f t="shared" si="52"/>
        <v>1.8883358954874766E-3</v>
      </c>
      <c r="K88" s="215">
        <f t="shared" si="53"/>
        <v>3.665008013223039E-3</v>
      </c>
      <c r="L88" s="52">
        <f t="shared" si="68"/>
        <v>1.0586672489718676</v>
      </c>
      <c r="N88" s="40">
        <f t="shared" si="72"/>
        <v>3.7941176470588234</v>
      </c>
      <c r="O88" s="143">
        <f t="shared" si="73"/>
        <v>4.0787886071385655</v>
      </c>
      <c r="P88" s="52">
        <f t="shared" si="74"/>
        <v>7.502955536985452E-2</v>
      </c>
    </row>
    <row r="89" spans="1:16" ht="20.100000000000001" customHeight="1" x14ac:dyDescent="0.25">
      <c r="A89" s="38" t="s">
        <v>222</v>
      </c>
      <c r="B89" s="19">
        <v>700.64</v>
      </c>
      <c r="C89" s="140">
        <v>577.18999999999994</v>
      </c>
      <c r="D89" s="247">
        <f t="shared" si="54"/>
        <v>2.067014532294595E-3</v>
      </c>
      <c r="E89" s="215">
        <f t="shared" si="55"/>
        <v>1.6478055044223583E-3</v>
      </c>
      <c r="F89" s="52">
        <f t="shared" ref="F89:F94" si="75">(C89-B89)/B89</f>
        <v>-0.17619604932633029</v>
      </c>
      <c r="H89" s="19">
        <v>193.36499999999998</v>
      </c>
      <c r="I89" s="140">
        <v>168.85300000000001</v>
      </c>
      <c r="J89" s="214">
        <f t="shared" si="52"/>
        <v>4.4296207789658731E-3</v>
      </c>
      <c r="K89" s="215">
        <f t="shared" si="53"/>
        <v>3.6467583475158802E-3</v>
      </c>
      <c r="L89" s="52">
        <f t="shared" ref="L89:L94" si="76">(I89-H89)/H89</f>
        <v>-0.12676544359113581</v>
      </c>
      <c r="N89" s="40">
        <f t="shared" ref="N89:N94" si="77">(H89/B89)*10</f>
        <v>2.759833866179493</v>
      </c>
      <c r="O89" s="143">
        <f t="shared" ref="O89:O94" si="78">(I89/C89)*10</f>
        <v>2.92543183353835</v>
      </c>
      <c r="P89" s="52">
        <f t="shared" ref="P89:P94" si="79">(O89-N89)/N89</f>
        <v>6.0002875313686331E-2</v>
      </c>
    </row>
    <row r="90" spans="1:16" ht="20.100000000000001" customHeight="1" x14ac:dyDescent="0.25">
      <c r="A90" s="38" t="s">
        <v>223</v>
      </c>
      <c r="B90" s="19">
        <v>2201</v>
      </c>
      <c r="C90" s="140">
        <v>3457.76</v>
      </c>
      <c r="D90" s="247">
        <f t="shared" si="54"/>
        <v>6.4933474902666181E-3</v>
      </c>
      <c r="E90" s="215">
        <f t="shared" si="55"/>
        <v>9.8714737971403767E-3</v>
      </c>
      <c r="F90" s="52">
        <f t="shared" si="75"/>
        <v>0.57099500227169475</v>
      </c>
      <c r="H90" s="19">
        <v>97.398999999999987</v>
      </c>
      <c r="I90" s="140">
        <v>167.85999999999999</v>
      </c>
      <c r="J90" s="214">
        <f t="shared" si="52"/>
        <v>2.2312240283944721E-3</v>
      </c>
      <c r="K90" s="215">
        <f t="shared" si="53"/>
        <v>3.6253122906552771E-3</v>
      </c>
      <c r="L90" s="52">
        <f t="shared" si="76"/>
        <v>0.72342631854536499</v>
      </c>
      <c r="N90" s="40">
        <f t="shared" si="77"/>
        <v>0.44252158109950013</v>
      </c>
      <c r="O90" s="143">
        <f t="shared" si="78"/>
        <v>0.48545879413261761</v>
      </c>
      <c r="P90" s="52">
        <f t="shared" si="79"/>
        <v>9.7028517629433153E-2</v>
      </c>
    </row>
    <row r="91" spans="1:16" ht="20.100000000000001" customHeight="1" x14ac:dyDescent="0.25">
      <c r="A91" s="38" t="s">
        <v>224</v>
      </c>
      <c r="B91" s="19">
        <v>760.07999999999993</v>
      </c>
      <c r="C91" s="140">
        <v>835.58999999999992</v>
      </c>
      <c r="D91" s="247">
        <f t="shared" si="54"/>
        <v>2.2423732668795321E-3</v>
      </c>
      <c r="E91" s="215">
        <f t="shared" si="55"/>
        <v>2.38550529537982E-3</v>
      </c>
      <c r="F91" s="52">
        <f t="shared" si="75"/>
        <v>9.9344805809914741E-2</v>
      </c>
      <c r="H91" s="19">
        <v>115.931</v>
      </c>
      <c r="I91" s="140">
        <v>167.16199999999998</v>
      </c>
      <c r="J91" s="214">
        <f t="shared" si="52"/>
        <v>2.6557565563896913E-3</v>
      </c>
      <c r="K91" s="215">
        <f t="shared" si="53"/>
        <v>3.6102374188640382E-3</v>
      </c>
      <c r="L91" s="52">
        <f t="shared" si="76"/>
        <v>0.44190941163278141</v>
      </c>
      <c r="N91" s="40">
        <f t="shared" si="77"/>
        <v>1.5252473423850121</v>
      </c>
      <c r="O91" s="143">
        <f t="shared" si="78"/>
        <v>2.0005265740375062</v>
      </c>
      <c r="P91" s="52">
        <f t="shared" si="79"/>
        <v>0.31160797232356119</v>
      </c>
    </row>
    <row r="92" spans="1:16" ht="20.100000000000001" customHeight="1" x14ac:dyDescent="0.25">
      <c r="A92" s="38" t="s">
        <v>159</v>
      </c>
      <c r="B92" s="19">
        <v>81.8</v>
      </c>
      <c r="C92" s="140">
        <v>105.2</v>
      </c>
      <c r="D92" s="247">
        <f t="shared" si="54"/>
        <v>2.4132477269596064E-4</v>
      </c>
      <c r="E92" s="215">
        <f t="shared" si="55"/>
        <v>3.0033288703066945E-4</v>
      </c>
      <c r="F92" s="52">
        <f t="shared" si="75"/>
        <v>0.28606356968215169</v>
      </c>
      <c r="H92" s="19">
        <v>118.69</v>
      </c>
      <c r="I92" s="140">
        <v>163.22300000000001</v>
      </c>
      <c r="J92" s="214">
        <f t="shared" si="52"/>
        <v>2.7189599475368319E-3</v>
      </c>
      <c r="K92" s="215">
        <f t="shared" si="53"/>
        <v>3.5251659002598977E-3</v>
      </c>
      <c r="L92" s="52">
        <f t="shared" si="76"/>
        <v>0.37520431375853075</v>
      </c>
      <c r="N92" s="40">
        <f t="shared" si="77"/>
        <v>14.509779951100246</v>
      </c>
      <c r="O92" s="143">
        <f t="shared" si="78"/>
        <v>15.515494296577948</v>
      </c>
      <c r="P92" s="52">
        <f t="shared" si="79"/>
        <v>6.9312859937716798E-2</v>
      </c>
    </row>
    <row r="93" spans="1:16" ht="20.100000000000001" customHeight="1" x14ac:dyDescent="0.25">
      <c r="A93" s="38" t="s">
        <v>214</v>
      </c>
      <c r="B93" s="19">
        <v>1123.6600000000003</v>
      </c>
      <c r="C93" s="140">
        <v>856.92000000000007</v>
      </c>
      <c r="D93" s="247">
        <f t="shared" si="54"/>
        <v>3.3149999277205769E-3</v>
      </c>
      <c r="E93" s="215">
        <f t="shared" si="55"/>
        <v>2.4463997866380352E-3</v>
      </c>
      <c r="F93" s="52">
        <f t="shared" si="75"/>
        <v>-0.23738497410248666</v>
      </c>
      <c r="H93" s="19">
        <v>178.31200000000001</v>
      </c>
      <c r="I93" s="140">
        <v>155.88300000000004</v>
      </c>
      <c r="J93" s="214">
        <f t="shared" si="52"/>
        <v>4.0847854593073357E-3</v>
      </c>
      <c r="K93" s="215">
        <f t="shared" si="53"/>
        <v>3.3666421768391323E-3</v>
      </c>
      <c r="L93" s="52">
        <f t="shared" si="76"/>
        <v>-0.12578514065233956</v>
      </c>
      <c r="N93" s="40">
        <f t="shared" si="77"/>
        <v>1.5868857127600871</v>
      </c>
      <c r="O93" s="143">
        <f t="shared" si="78"/>
        <v>1.8191079680716991</v>
      </c>
      <c r="P93" s="52">
        <f t="shared" si="79"/>
        <v>0.14633836163771705</v>
      </c>
    </row>
    <row r="94" spans="1:16" ht="20.100000000000001" customHeight="1" x14ac:dyDescent="0.25">
      <c r="A94" s="38" t="s">
        <v>169</v>
      </c>
      <c r="B94" s="19">
        <v>302.04999999999995</v>
      </c>
      <c r="C94" s="140">
        <v>390.24999999999994</v>
      </c>
      <c r="D94" s="247">
        <f t="shared" si="54"/>
        <v>8.9110204881191811E-4</v>
      </c>
      <c r="E94" s="215">
        <f t="shared" si="55"/>
        <v>1.1141151061189994E-3</v>
      </c>
      <c r="F94" s="52">
        <f t="shared" si="75"/>
        <v>0.29200463499420626</v>
      </c>
      <c r="H94" s="19">
        <v>127.03600000000004</v>
      </c>
      <c r="I94" s="140">
        <v>135.41799999999998</v>
      </c>
      <c r="J94" s="214">
        <f t="shared" si="52"/>
        <v>2.9101507784589191E-3</v>
      </c>
      <c r="K94" s="215">
        <f t="shared" si="53"/>
        <v>2.9246547109255112E-3</v>
      </c>
      <c r="L94" s="52">
        <f t="shared" si="76"/>
        <v>6.5981296640321888E-2</v>
      </c>
      <c r="N94" s="40">
        <f t="shared" si="77"/>
        <v>4.2057937427578231</v>
      </c>
      <c r="O94" s="143">
        <f t="shared" si="78"/>
        <v>3.4700320307495196</v>
      </c>
      <c r="P94" s="52">
        <f t="shared" si="79"/>
        <v>-0.1749400367707642</v>
      </c>
    </row>
    <row r="95" spans="1:16" ht="20.100000000000001" customHeight="1" thickBot="1" x14ac:dyDescent="0.3">
      <c r="A95" s="8" t="s">
        <v>17</v>
      </c>
      <c r="B95" s="19">
        <f>B96-SUM(B68:B94)</f>
        <v>13495.179999999935</v>
      </c>
      <c r="C95" s="140">
        <f>C96-SUM(C68:C94)</f>
        <v>11523.930000000051</v>
      </c>
      <c r="D95" s="247">
        <f t="shared" si="54"/>
        <v>3.9813218166149855E-2</v>
      </c>
      <c r="E95" s="215">
        <f t="shared" si="55"/>
        <v>3.2899383715203026E-2</v>
      </c>
      <c r="F95" s="52">
        <f t="shared" ref="F95" si="80">(C95-B95)/B95</f>
        <v>-0.1460706711581389</v>
      </c>
      <c r="H95" s="196">
        <f>H96-SUM(H68:H94)</f>
        <v>3021.6150000000052</v>
      </c>
      <c r="I95" s="119">
        <f>I96-SUM(I68:I94)</f>
        <v>2292.5090000000055</v>
      </c>
      <c r="J95" s="214">
        <f t="shared" si="52"/>
        <v>6.9219396426628346E-2</v>
      </c>
      <c r="K95" s="215">
        <f t="shared" si="53"/>
        <v>4.9511861397223043E-2</v>
      </c>
      <c r="L95" s="52">
        <f t="shared" ref="L95" si="81">(I95-H95)/H95</f>
        <v>-0.24129678996165907</v>
      </c>
      <c r="N95" s="40">
        <f t="shared" ref="N95:N96" si="82">(H95/B95)*10</f>
        <v>2.2390327509525769</v>
      </c>
      <c r="O95" s="143">
        <f t="shared" ref="O95:O96" si="83">(I95/C95)*10</f>
        <v>1.9893465163360027</v>
      </c>
      <c r="P95" s="52">
        <f>(O95-N95)/N95</f>
        <v>-0.11151522214686115</v>
      </c>
    </row>
    <row r="96" spans="1:16" ht="26.25" customHeight="1" thickBot="1" x14ac:dyDescent="0.3">
      <c r="A96" s="12" t="s">
        <v>18</v>
      </c>
      <c r="B96" s="17">
        <v>338962.29999999993</v>
      </c>
      <c r="C96" s="145">
        <v>350277.99000000011</v>
      </c>
      <c r="D96" s="243">
        <f>SUM(D68:D95)</f>
        <v>1</v>
      </c>
      <c r="E96" s="244">
        <f>SUM(E68:E95)</f>
        <v>0.99999999999999989</v>
      </c>
      <c r="F96" s="57">
        <f>(C96-B96)/B96</f>
        <v>3.3383329060488964E-2</v>
      </c>
      <c r="G96" s="1"/>
      <c r="H96" s="17">
        <v>43652.721000000012</v>
      </c>
      <c r="I96" s="145">
        <v>46302.217999999993</v>
      </c>
      <c r="J96" s="255">
        <f t="shared" si="52"/>
        <v>1</v>
      </c>
      <c r="K96" s="244">
        <f t="shared" si="53"/>
        <v>1</v>
      </c>
      <c r="L96" s="57">
        <f>(I96-H96)/H96</f>
        <v>6.0694887725325997E-2</v>
      </c>
      <c r="M96" s="1"/>
      <c r="N96" s="37">
        <f t="shared" si="82"/>
        <v>1.2878341042646932</v>
      </c>
      <c r="O96" s="150">
        <f t="shared" si="83"/>
        <v>1.3218706091124932</v>
      </c>
      <c r="P96" s="57">
        <f>(O96-N96)/N96</f>
        <v>2.642926191742187E-2</v>
      </c>
    </row>
  </sheetData>
  <mergeCells count="33"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  <mergeCell ref="A36:A38"/>
    <mergeCell ref="B36:C36"/>
    <mergeCell ref="D36:E36"/>
    <mergeCell ref="H36:I36"/>
    <mergeCell ref="N36:O36"/>
    <mergeCell ref="B37:C37"/>
    <mergeCell ref="D37:E37"/>
    <mergeCell ref="H37:I37"/>
    <mergeCell ref="J37:K37"/>
    <mergeCell ref="N37:O37"/>
    <mergeCell ref="J36:K36"/>
    <mergeCell ref="A65:A67"/>
    <mergeCell ref="B65:C65"/>
    <mergeCell ref="D65:E65"/>
    <mergeCell ref="H65:I65"/>
    <mergeCell ref="N65:O65"/>
    <mergeCell ref="B66:C66"/>
    <mergeCell ref="D66:E66"/>
    <mergeCell ref="H66:I66"/>
    <mergeCell ref="J66:K66"/>
    <mergeCell ref="N66:O66"/>
    <mergeCell ref="J65:K6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D7:F27 J7:L28 D70:E74 D75 N7:O28 D28:E32 J29:K32 N39:O49 L57 J46:L49 J39:L45 J54:L56 J62:L62 J57:K61 D46:E51 D39:F45 D54:F57 F46:F49 P39:P49 J68:L78 D76:F78 N68:P78 F28 P28 D89:E90 D84:E88 J89:K90 J84:K86 D83:E83 D82:E82 J83:K83 J82:K82 F30 D59:F59 D58:E58 L61 N59:O59 P59 D80:F81 D79:E79 D93:E93 D91:E91 J81:L81 J79:K79 J87:K88 J95:L96 J91:K91 N95:P96 D92:E92 J92:K94 J80:K80 P54:P57 N54:O57 J51:K51 J50:K50 D95:F96 D94:E94 D61:F62 D60:E60 N61:O62 P61:P62 F32:F33 J52:K52 D52:E52 J53:K53 D53:E53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8E3075A-B5C9-4C2D-BA21-F357C07C28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856466B3-3C34-4BA8-A922-77CF6F5864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01" id="{A5F93436-C430-49B4-B20F-44E264D738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06" id="{BDD183D3-B628-4573-8C3E-F6319C5AC41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10E20E31-D960-40BC-9CA0-194B7E6E6AA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olha16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94</v>
      </c>
    </row>
    <row r="2" spans="1:18" ht="15.75" thickBot="1" x14ac:dyDescent="0.3"/>
    <row r="3" spans="1:18" x14ac:dyDescent="0.25">
      <c r="A3" s="334" t="s">
        <v>16</v>
      </c>
      <c r="B3" s="317"/>
      <c r="C3" s="317"/>
      <c r="D3" s="353" t="s">
        <v>1</v>
      </c>
      <c r="E3" s="346"/>
      <c r="F3" s="353" t="s">
        <v>104</v>
      </c>
      <c r="G3" s="346"/>
      <c r="H3" s="130" t="s">
        <v>0</v>
      </c>
      <c r="J3" s="347" t="s">
        <v>19</v>
      </c>
      <c r="K3" s="346"/>
      <c r="L3" s="356" t="s">
        <v>104</v>
      </c>
      <c r="M3" s="357"/>
      <c r="N3" s="130" t="s">
        <v>0</v>
      </c>
      <c r="P3" s="345" t="s">
        <v>22</v>
      </c>
      <c r="Q3" s="346"/>
      <c r="R3" s="130" t="s">
        <v>0</v>
      </c>
    </row>
    <row r="4" spans="1:18" x14ac:dyDescent="0.25">
      <c r="A4" s="352"/>
      <c r="B4" s="318"/>
      <c r="C4" s="318"/>
      <c r="D4" s="354" t="s">
        <v>179</v>
      </c>
      <c r="E4" s="348"/>
      <c r="F4" s="354" t="str">
        <f>D4</f>
        <v>jan-jun</v>
      </c>
      <c r="G4" s="348"/>
      <c r="H4" s="131" t="s">
        <v>151</v>
      </c>
      <c r="J4" s="343" t="str">
        <f>D4</f>
        <v>jan-jun</v>
      </c>
      <c r="K4" s="348"/>
      <c r="L4" s="349" t="str">
        <f>D4</f>
        <v>jan-jun</v>
      </c>
      <c r="M4" s="350"/>
      <c r="N4" s="131" t="str">
        <f>H4</f>
        <v>2023/2022</v>
      </c>
      <c r="P4" s="343" t="str">
        <f>D4</f>
        <v>jan-jun</v>
      </c>
      <c r="Q4" s="344"/>
      <c r="R4" s="131" t="str">
        <f>N4</f>
        <v>2023/2022</v>
      </c>
    </row>
    <row r="5" spans="1:18" ht="19.5" customHeight="1" thickBot="1" x14ac:dyDescent="0.3">
      <c r="A5" s="335"/>
      <c r="B5" s="358"/>
      <c r="C5" s="358"/>
      <c r="D5" s="99">
        <v>2022</v>
      </c>
      <c r="E5" s="160">
        <v>2023</v>
      </c>
      <c r="F5" s="99">
        <f>D5</f>
        <v>2022</v>
      </c>
      <c r="G5" s="134">
        <f>E5</f>
        <v>2023</v>
      </c>
      <c r="H5" s="166" t="s">
        <v>1</v>
      </c>
      <c r="J5" s="25">
        <f>D5</f>
        <v>2022</v>
      </c>
      <c r="K5" s="134">
        <f>E5</f>
        <v>2023</v>
      </c>
      <c r="L5" s="159">
        <f>F5</f>
        <v>2022</v>
      </c>
      <c r="M5" s="144">
        <f>G5</f>
        <v>2023</v>
      </c>
      <c r="N5" s="259">
        <v>1000</v>
      </c>
      <c r="P5" s="25">
        <f>D5</f>
        <v>2022</v>
      </c>
      <c r="Q5" s="134">
        <f>E5</f>
        <v>2023</v>
      </c>
      <c r="R5" s="166"/>
    </row>
    <row r="6" spans="1:18" ht="24" customHeight="1" x14ac:dyDescent="0.25">
      <c r="A6" s="161" t="s">
        <v>20</v>
      </c>
      <c r="B6" s="1"/>
      <c r="C6" s="1"/>
      <c r="D6" s="115">
        <v>2526.2599999999984</v>
      </c>
      <c r="E6" s="147">
        <v>4854.0600000000022</v>
      </c>
      <c r="F6" s="248">
        <f>D6/D8</f>
        <v>0.25546265734718299</v>
      </c>
      <c r="G6" s="256">
        <f>E6/E8</f>
        <v>0.46847801539183176</v>
      </c>
      <c r="H6" s="165">
        <f>(E6-D6)/D6</f>
        <v>0.9214411818261008</v>
      </c>
      <c r="I6" s="1"/>
      <c r="J6" s="19">
        <v>1915.8060000000014</v>
      </c>
      <c r="K6" s="147">
        <v>2255.764999999999</v>
      </c>
      <c r="L6" s="247">
        <f>J6/J8</f>
        <v>0.33611221249495621</v>
      </c>
      <c r="M6" s="246">
        <f>K6/K8</f>
        <v>0.40796308996233893</v>
      </c>
      <c r="N6" s="165">
        <f>(K6-J6)/J6</f>
        <v>0.17744959562711324</v>
      </c>
      <c r="P6" s="27">
        <f t="shared" ref="P6:Q8" si="0">(J6/D6)*10</f>
        <v>7.5835662204207113</v>
      </c>
      <c r="Q6" s="152">
        <f t="shared" si="0"/>
        <v>4.6471716460035477</v>
      </c>
      <c r="R6" s="165">
        <f>(Q6-P6)/P6</f>
        <v>-0.38720497574217294</v>
      </c>
    </row>
    <row r="7" spans="1:18" ht="24" customHeight="1" thickBot="1" x14ac:dyDescent="0.3">
      <c r="A7" s="161" t="s">
        <v>21</v>
      </c>
      <c r="B7" s="1"/>
      <c r="C7" s="1"/>
      <c r="D7" s="117">
        <v>7362.7000000000007</v>
      </c>
      <c r="E7" s="140">
        <v>5507.2799999999979</v>
      </c>
      <c r="F7" s="248">
        <f>D7/D8</f>
        <v>0.74453734265281701</v>
      </c>
      <c r="G7" s="228">
        <f>E7/E8</f>
        <v>0.53152198460816824</v>
      </c>
      <c r="H7" s="55">
        <f t="shared" ref="H7:H8" si="1">(E7-D7)/D7</f>
        <v>-0.25200266206690514</v>
      </c>
      <c r="J7" s="19">
        <v>3784.0939999999996</v>
      </c>
      <c r="K7" s="140">
        <v>3273.5710000000008</v>
      </c>
      <c r="L7" s="247">
        <f>J7/J8</f>
        <v>0.66388778750504374</v>
      </c>
      <c r="M7" s="215">
        <f>K7/K8</f>
        <v>0.59203691003766112</v>
      </c>
      <c r="N7" s="102">
        <f t="shared" ref="N7:N8" si="2">(K7-J7)/J7</f>
        <v>-0.13491287478587974</v>
      </c>
      <c r="P7" s="27">
        <f t="shared" si="0"/>
        <v>5.1395466337077425</v>
      </c>
      <c r="Q7" s="152">
        <f t="shared" si="0"/>
        <v>5.9440794729884852</v>
      </c>
      <c r="R7" s="102">
        <f t="shared" ref="R7:R8" si="3">(Q7-P7)/P7</f>
        <v>0.1565377058754969</v>
      </c>
    </row>
    <row r="8" spans="1:18" ht="26.25" customHeight="1" thickBot="1" x14ac:dyDescent="0.3">
      <c r="A8" s="12" t="s">
        <v>12</v>
      </c>
      <c r="B8" s="162"/>
      <c r="C8" s="162"/>
      <c r="D8" s="163">
        <v>9888.9599999999991</v>
      </c>
      <c r="E8" s="145">
        <v>10361.34</v>
      </c>
      <c r="F8" s="257">
        <f>SUM(F6:F7)</f>
        <v>1</v>
      </c>
      <c r="G8" s="258">
        <f>SUM(G6:G7)</f>
        <v>1</v>
      </c>
      <c r="H8" s="164">
        <f t="shared" si="1"/>
        <v>4.776842054169509E-2</v>
      </c>
      <c r="I8" s="1"/>
      <c r="J8" s="17">
        <v>5699.9000000000015</v>
      </c>
      <c r="K8" s="145">
        <v>5529.3359999999993</v>
      </c>
      <c r="L8" s="243">
        <f>SUM(L6:L7)</f>
        <v>1</v>
      </c>
      <c r="M8" s="244">
        <f>SUM(M6:M7)</f>
        <v>1</v>
      </c>
      <c r="N8" s="164">
        <f t="shared" si="2"/>
        <v>-2.9924033754978523E-2</v>
      </c>
      <c r="O8" s="1"/>
      <c r="P8" s="29">
        <f t="shared" si="0"/>
        <v>5.7639023719380011</v>
      </c>
      <c r="Q8" s="146">
        <f t="shared" si="0"/>
        <v>5.3365066680564475</v>
      </c>
      <c r="R8" s="164">
        <f t="shared" si="3"/>
        <v>-7.4150406495842522E-2</v>
      </c>
    </row>
  </sheetData>
  <mergeCells count="11">
    <mergeCell ref="P3:Q3"/>
    <mergeCell ref="D4:E4"/>
    <mergeCell ref="F4:G4"/>
    <mergeCell ref="J4:K4"/>
    <mergeCell ref="L4:M4"/>
    <mergeCell ref="P4:Q4"/>
    <mergeCell ref="A3:C5"/>
    <mergeCell ref="D3:E3"/>
    <mergeCell ref="F3:G3"/>
    <mergeCell ref="J3:K3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4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1" id="{466DFE9A-1A2D-4465-8972-18919F96BB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2" id="{420028D9-0601-4A8E-90A6-DC61EC5839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28EB7B98-9969-4BA3-972B-D7E4640ED6F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Folha17">
    <pageSetUpPr fitToPage="1"/>
  </sheetPr>
  <dimension ref="A1:P84"/>
  <sheetViews>
    <sheetView showGridLines="0" topLeftCell="A71" workbookViewId="0">
      <selection activeCell="H84" sqref="H84:I84"/>
    </sheetView>
  </sheetViews>
  <sheetFormatPr defaultRowHeight="15" x14ac:dyDescent="0.25"/>
  <cols>
    <col min="1" max="1" width="33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95</v>
      </c>
    </row>
    <row r="3" spans="1:16" ht="8.25" customHeight="1" thickBot="1" x14ac:dyDescent="0.3"/>
    <row r="4" spans="1:16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13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6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151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2023/2022</v>
      </c>
      <c r="N5" s="343" t="str">
        <f>B5</f>
        <v>jan-jun</v>
      </c>
      <c r="O5" s="344"/>
      <c r="P5" s="131" t="str">
        <f>L5</f>
        <v>2023/2022</v>
      </c>
    </row>
    <row r="6" spans="1:16" ht="19.5" customHeight="1" thickBot="1" x14ac:dyDescent="0.3">
      <c r="A6" s="361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192</v>
      </c>
      <c r="B7" s="39">
        <v>32.28</v>
      </c>
      <c r="C7" s="147">
        <v>1723.8399999999997</v>
      </c>
      <c r="D7" s="247">
        <f>B7/$B$33</f>
        <v>3.2642461896903218E-3</v>
      </c>
      <c r="E7" s="246">
        <f>C7/$C$33</f>
        <v>0.16637230319630472</v>
      </c>
      <c r="F7" s="52">
        <f>(C7-B7)/B7</f>
        <v>52.402726146220559</v>
      </c>
      <c r="H7" s="39">
        <v>168.297</v>
      </c>
      <c r="I7" s="147">
        <v>950.04900000000021</v>
      </c>
      <c r="J7" s="247">
        <f>H7/$H$33</f>
        <v>2.9526307479078574E-2</v>
      </c>
      <c r="K7" s="246">
        <f>I7/$I$33</f>
        <v>0.17181972663625431</v>
      </c>
      <c r="L7" s="52">
        <f>(I7-H7)/H7</f>
        <v>4.6450738872350676</v>
      </c>
      <c r="N7" s="27">
        <f t="shared" ref="N7:N33" si="0">(H7/B7)*10</f>
        <v>52.136617100371737</v>
      </c>
      <c r="O7" s="151">
        <f t="shared" ref="O7:O33" si="1">(I7/C7)*10</f>
        <v>5.5112365416744034</v>
      </c>
      <c r="P7" s="61">
        <f>(O7-N7)/N7</f>
        <v>-0.89429240238076146</v>
      </c>
    </row>
    <row r="8" spans="1:16" ht="20.100000000000001" customHeight="1" x14ac:dyDescent="0.25">
      <c r="A8" s="8" t="s">
        <v>152</v>
      </c>
      <c r="B8" s="19">
        <v>1544.0600000000002</v>
      </c>
      <c r="C8" s="140">
        <v>970.91999999999985</v>
      </c>
      <c r="D8" s="247">
        <f t="shared" ref="D8:D32" si="2">B8/$B$33</f>
        <v>0.15613977607352039</v>
      </c>
      <c r="E8" s="215">
        <f t="shared" ref="E8:E32" si="3">C8/$C$33</f>
        <v>9.3706026440595516E-2</v>
      </c>
      <c r="F8" s="52">
        <f t="shared" ref="F8:F33" si="4">(C8-B8)/B8</f>
        <v>-0.37119023872129336</v>
      </c>
      <c r="H8" s="19">
        <v>914.80000000000007</v>
      </c>
      <c r="I8" s="140">
        <v>585.23299999999995</v>
      </c>
      <c r="J8" s="247">
        <f t="shared" ref="J8:J32" si="5">H8/$H$33</f>
        <v>0.16049404375515358</v>
      </c>
      <c r="K8" s="215">
        <f t="shared" ref="K8:K32" si="6">I8/$I$33</f>
        <v>0.10584146089150663</v>
      </c>
      <c r="L8" s="52">
        <f t="shared" ref="L8:L31" si="7">(I8-H8)/H8</f>
        <v>-0.36026125929164854</v>
      </c>
      <c r="N8" s="27">
        <f t="shared" si="0"/>
        <v>5.9246402341877902</v>
      </c>
      <c r="O8" s="152">
        <f t="shared" si="1"/>
        <v>6.027612985621885</v>
      </c>
      <c r="P8" s="52">
        <f t="shared" ref="P8:P64" si="8">(O8-N8)/N8</f>
        <v>1.738042266936253E-2</v>
      </c>
    </row>
    <row r="9" spans="1:16" ht="20.100000000000001" customHeight="1" x14ac:dyDescent="0.25">
      <c r="A9" s="8" t="s">
        <v>155</v>
      </c>
      <c r="B9" s="19">
        <v>1327.09</v>
      </c>
      <c r="C9" s="140">
        <v>1002.5100000000001</v>
      </c>
      <c r="D9" s="247">
        <f t="shared" si="2"/>
        <v>0.13419914733197424</v>
      </c>
      <c r="E9" s="215">
        <f t="shared" si="3"/>
        <v>9.6754859892639392E-2</v>
      </c>
      <c r="F9" s="52">
        <f t="shared" si="4"/>
        <v>-0.24458024700660833</v>
      </c>
      <c r="H9" s="19">
        <v>488.31499999999994</v>
      </c>
      <c r="I9" s="140">
        <v>512.76199999999983</v>
      </c>
      <c r="J9" s="247">
        <f t="shared" si="5"/>
        <v>8.5670801242127018E-2</v>
      </c>
      <c r="K9" s="215">
        <f t="shared" si="6"/>
        <v>9.273482385588426E-2</v>
      </c>
      <c r="L9" s="52">
        <f t="shared" si="7"/>
        <v>5.0063995576625525E-2</v>
      </c>
      <c r="N9" s="27">
        <f t="shared" ref="N9:N15" si="9">(H9/B9)*10</f>
        <v>3.6795921904316966</v>
      </c>
      <c r="O9" s="152">
        <f t="shared" ref="O9:O15" si="10">(I9/C9)*10</f>
        <v>5.1147818974374291</v>
      </c>
      <c r="P9" s="52">
        <f t="shared" ref="P9:P15" si="11">(O9-N9)/N9</f>
        <v>0.39004042641947051</v>
      </c>
    </row>
    <row r="10" spans="1:16" ht="20.100000000000001" customHeight="1" x14ac:dyDescent="0.25">
      <c r="A10" s="8" t="s">
        <v>153</v>
      </c>
      <c r="B10" s="19">
        <v>455.31999999999994</v>
      </c>
      <c r="C10" s="140">
        <v>431.2</v>
      </c>
      <c r="D10" s="247">
        <f t="shared" si="2"/>
        <v>4.6043264407986277E-2</v>
      </c>
      <c r="E10" s="215">
        <f t="shared" si="3"/>
        <v>4.1616238826252205E-2</v>
      </c>
      <c r="F10" s="52">
        <f t="shared" si="4"/>
        <v>-5.297373275937791E-2</v>
      </c>
      <c r="H10" s="19">
        <v>423.43</v>
      </c>
      <c r="I10" s="140">
        <v>507.43700000000001</v>
      </c>
      <c r="J10" s="247">
        <f t="shared" si="5"/>
        <v>7.4287268197687661E-2</v>
      </c>
      <c r="K10" s="215">
        <f t="shared" si="6"/>
        <v>9.1771778745223631E-2</v>
      </c>
      <c r="L10" s="52">
        <f t="shared" si="7"/>
        <v>0.19839642916184494</v>
      </c>
      <c r="N10" s="27">
        <f t="shared" si="9"/>
        <v>9.2996134586664336</v>
      </c>
      <c r="O10" s="152">
        <f t="shared" si="10"/>
        <v>11.768019480519481</v>
      </c>
      <c r="P10" s="52">
        <f t="shared" si="11"/>
        <v>0.26543103461496098</v>
      </c>
    </row>
    <row r="11" spans="1:16" ht="20.100000000000001" customHeight="1" x14ac:dyDescent="0.25">
      <c r="A11" s="8" t="s">
        <v>189</v>
      </c>
      <c r="B11" s="19">
        <v>153.81</v>
      </c>
      <c r="C11" s="140">
        <v>690.31999999999994</v>
      </c>
      <c r="D11" s="247">
        <f t="shared" si="2"/>
        <v>1.5553708377827397E-2</v>
      </c>
      <c r="E11" s="215">
        <f t="shared" si="3"/>
        <v>6.6624587167296898E-2</v>
      </c>
      <c r="F11" s="52">
        <f t="shared" si="4"/>
        <v>3.4881347116572394</v>
      </c>
      <c r="H11" s="19">
        <v>81.121999999999986</v>
      </c>
      <c r="I11" s="140">
        <v>296.64200000000005</v>
      </c>
      <c r="J11" s="247">
        <f t="shared" si="5"/>
        <v>1.4232179511921256E-2</v>
      </c>
      <c r="K11" s="215">
        <f t="shared" si="6"/>
        <v>5.3648756378704414E-2</v>
      </c>
      <c r="L11" s="52">
        <f t="shared" si="7"/>
        <v>2.6567392322674501</v>
      </c>
      <c r="N11" s="27">
        <f t="shared" ref="N11" si="12">(H11/B11)*10</f>
        <v>5.2741694298160056</v>
      </c>
      <c r="O11" s="152">
        <f t="shared" ref="O11" si="13">(I11/C11)*10</f>
        <v>4.2971665314636702</v>
      </c>
      <c r="P11" s="52">
        <f t="shared" ref="P11" si="14">(O11-N11)/N11</f>
        <v>-0.1852429868538408</v>
      </c>
    </row>
    <row r="12" spans="1:16" ht="20.100000000000001" customHeight="1" x14ac:dyDescent="0.25">
      <c r="A12" s="8" t="s">
        <v>159</v>
      </c>
      <c r="B12" s="19">
        <v>52.160000000000004</v>
      </c>
      <c r="C12" s="140">
        <v>58.24</v>
      </c>
      <c r="D12" s="247">
        <f t="shared" si="2"/>
        <v>5.274568812089442E-3</v>
      </c>
      <c r="E12" s="215">
        <f t="shared" si="3"/>
        <v>5.6208945947145844E-3</v>
      </c>
      <c r="F12" s="52">
        <f t="shared" si="4"/>
        <v>0.11656441717791408</v>
      </c>
      <c r="H12" s="19">
        <v>244.84000000000009</v>
      </c>
      <c r="I12" s="140">
        <v>262.80699999999996</v>
      </c>
      <c r="J12" s="247">
        <f t="shared" si="5"/>
        <v>4.2955139563852003E-2</v>
      </c>
      <c r="K12" s="215">
        <f t="shared" si="6"/>
        <v>4.7529576788243627E-2</v>
      </c>
      <c r="L12" s="52">
        <f t="shared" si="7"/>
        <v>7.3382617219408044E-2</v>
      </c>
      <c r="N12" s="27">
        <f t="shared" si="9"/>
        <v>46.940184049079775</v>
      </c>
      <c r="O12" s="152">
        <f t="shared" si="10"/>
        <v>45.124828296703292</v>
      </c>
      <c r="P12" s="52">
        <f t="shared" si="11"/>
        <v>-3.8673809852947771E-2</v>
      </c>
    </row>
    <row r="13" spans="1:16" ht="20.100000000000001" customHeight="1" x14ac:dyDescent="0.25">
      <c r="A13" s="8" t="s">
        <v>188</v>
      </c>
      <c r="B13" s="19">
        <v>465.58000000000004</v>
      </c>
      <c r="C13" s="140">
        <v>351.35999999999996</v>
      </c>
      <c r="D13" s="247">
        <f t="shared" si="2"/>
        <v>4.7080785037051424E-2</v>
      </c>
      <c r="E13" s="215">
        <f t="shared" si="3"/>
        <v>3.3910671785695672E-2</v>
      </c>
      <c r="F13" s="52">
        <f t="shared" si="4"/>
        <v>-0.24532840757764524</v>
      </c>
      <c r="H13" s="19">
        <v>812.23299999999983</v>
      </c>
      <c r="I13" s="140">
        <v>213.25899999999999</v>
      </c>
      <c r="J13" s="247">
        <f t="shared" si="5"/>
        <v>0.1424995175353953</v>
      </c>
      <c r="K13" s="215">
        <f t="shared" si="6"/>
        <v>3.8568645493780793E-2</v>
      </c>
      <c r="L13" s="52">
        <f t="shared" si="7"/>
        <v>-0.73744110372270022</v>
      </c>
      <c r="N13" s="27">
        <f t="shared" si="9"/>
        <v>17.445616220628029</v>
      </c>
      <c r="O13" s="152">
        <f t="shared" si="10"/>
        <v>6.0695298269581057</v>
      </c>
      <c r="P13" s="52">
        <f t="shared" si="11"/>
        <v>-0.65208853902326602</v>
      </c>
    </row>
    <row r="14" spans="1:16" ht="20.100000000000001" customHeight="1" x14ac:dyDescent="0.25">
      <c r="A14" s="8" t="s">
        <v>160</v>
      </c>
      <c r="B14" s="19">
        <v>389.49000000000007</v>
      </c>
      <c r="C14" s="140">
        <v>352.03</v>
      </c>
      <c r="D14" s="247">
        <f t="shared" si="2"/>
        <v>3.9386345985826632E-2</v>
      </c>
      <c r="E14" s="215">
        <f t="shared" si="3"/>
        <v>3.3975335236562071E-2</v>
      </c>
      <c r="F14" s="52">
        <f t="shared" si="4"/>
        <v>-9.6177052042414668E-2</v>
      </c>
      <c r="H14" s="19">
        <v>283.71000000000004</v>
      </c>
      <c r="I14" s="140">
        <v>188.16700000000003</v>
      </c>
      <c r="J14" s="247">
        <f t="shared" si="5"/>
        <v>4.9774557448376278E-2</v>
      </c>
      <c r="K14" s="215">
        <f t="shared" si="6"/>
        <v>3.40306684202226E-2</v>
      </c>
      <c r="L14" s="52">
        <f t="shared" si="7"/>
        <v>-0.33676289168517148</v>
      </c>
      <c r="N14" s="27">
        <f t="shared" ref="N14" si="15">(H14/B14)*10</f>
        <v>7.2841407995070471</v>
      </c>
      <c r="O14" s="152">
        <f t="shared" ref="O14" si="16">(I14/C14)*10</f>
        <v>5.3451978524557573</v>
      </c>
      <c r="P14" s="52">
        <f t="shared" ref="P14" si="17">(O14-N14)/N14</f>
        <v>-0.26618691214515067</v>
      </c>
    </row>
    <row r="15" spans="1:16" ht="20.100000000000001" customHeight="1" x14ac:dyDescent="0.25">
      <c r="A15" s="8" t="s">
        <v>204</v>
      </c>
      <c r="B15" s="19">
        <v>37.820000000000007</v>
      </c>
      <c r="C15" s="140">
        <v>205.11999999999998</v>
      </c>
      <c r="D15" s="247">
        <f t="shared" si="2"/>
        <v>3.8244668802381657E-3</v>
      </c>
      <c r="E15" s="215">
        <f t="shared" si="3"/>
        <v>1.9796667226439826E-2</v>
      </c>
      <c r="F15" s="52">
        <f t="shared" si="4"/>
        <v>4.4235854045478566</v>
      </c>
      <c r="H15" s="19">
        <v>16.02</v>
      </c>
      <c r="I15" s="140">
        <v>166.67400000000001</v>
      </c>
      <c r="J15" s="247">
        <f t="shared" si="5"/>
        <v>2.810575624133756E-3</v>
      </c>
      <c r="K15" s="215">
        <f t="shared" si="6"/>
        <v>3.0143583243991672E-2</v>
      </c>
      <c r="L15" s="52">
        <f t="shared" si="7"/>
        <v>9.404119850187266</v>
      </c>
      <c r="N15" s="27">
        <f t="shared" si="9"/>
        <v>4.2358540454785825</v>
      </c>
      <c r="O15" s="152">
        <f t="shared" si="10"/>
        <v>8.1256825273010929</v>
      </c>
      <c r="P15" s="52">
        <f t="shared" si="11"/>
        <v>0.91831031949143171</v>
      </c>
    </row>
    <row r="16" spans="1:16" ht="20.100000000000001" customHeight="1" x14ac:dyDescent="0.25">
      <c r="A16" s="8" t="s">
        <v>185</v>
      </c>
      <c r="B16" s="19">
        <v>581.06000000000006</v>
      </c>
      <c r="C16" s="140">
        <v>534.83000000000015</v>
      </c>
      <c r="D16" s="247">
        <f t="shared" si="2"/>
        <v>5.875845387179239E-2</v>
      </c>
      <c r="E16" s="215">
        <f t="shared" si="3"/>
        <v>5.1617840935631903E-2</v>
      </c>
      <c r="F16" s="52">
        <f t="shared" si="4"/>
        <v>-7.9561491068047871E-2</v>
      </c>
      <c r="H16" s="19">
        <v>242.77500000000003</v>
      </c>
      <c r="I16" s="140">
        <v>166.16800000000001</v>
      </c>
      <c r="J16" s="247">
        <f t="shared" si="5"/>
        <v>4.2592852506184317E-2</v>
      </c>
      <c r="K16" s="215">
        <f t="shared" si="6"/>
        <v>3.0052071351786173E-2</v>
      </c>
      <c r="L16" s="52">
        <f t="shared" si="7"/>
        <v>-0.3155473174750284</v>
      </c>
      <c r="N16" s="27">
        <f t="shared" ref="N16:N19" si="18">(H16/B16)*10</f>
        <v>4.178139951123808</v>
      </c>
      <c r="O16" s="152">
        <f t="shared" ref="O16:O19" si="19">(I16/C16)*10</f>
        <v>3.1069311743918622</v>
      </c>
      <c r="P16" s="52">
        <f t="shared" ref="P16:P19" si="20">(O16-N16)/N16</f>
        <v>-0.25638413008253091</v>
      </c>
    </row>
    <row r="17" spans="1:16" ht="20.100000000000001" customHeight="1" x14ac:dyDescent="0.25">
      <c r="A17" s="8" t="s">
        <v>158</v>
      </c>
      <c r="B17" s="19"/>
      <c r="C17" s="140">
        <v>416.81</v>
      </c>
      <c r="D17" s="247">
        <f t="shared" si="2"/>
        <v>0</v>
      </c>
      <c r="E17" s="215">
        <f t="shared" si="3"/>
        <v>4.0227422321823247E-2</v>
      </c>
      <c r="F17" s="52"/>
      <c r="H17" s="19"/>
      <c r="I17" s="140">
        <v>156.49799999999999</v>
      </c>
      <c r="J17" s="247">
        <f t="shared" si="5"/>
        <v>0</v>
      </c>
      <c r="K17" s="215">
        <f t="shared" si="6"/>
        <v>2.8303217601534782E-2</v>
      </c>
      <c r="L17" s="52"/>
      <c r="N17" s="27"/>
      <c r="O17" s="152">
        <f t="shared" si="19"/>
        <v>3.7546603968234926</v>
      </c>
      <c r="P17" s="52" t="e">
        <f t="shared" si="20"/>
        <v>#DIV/0!</v>
      </c>
    </row>
    <row r="18" spans="1:16" ht="20.100000000000001" customHeight="1" x14ac:dyDescent="0.25">
      <c r="A18" s="8" t="s">
        <v>186</v>
      </c>
      <c r="B18" s="19">
        <v>251.67999999999998</v>
      </c>
      <c r="C18" s="140">
        <v>346.15000000000015</v>
      </c>
      <c r="D18" s="247">
        <f t="shared" si="2"/>
        <v>2.5450603501278195E-2</v>
      </c>
      <c r="E18" s="215">
        <f t="shared" si="3"/>
        <v>3.3407841070749553E-2</v>
      </c>
      <c r="F18" s="52">
        <f t="shared" si="4"/>
        <v>0.37535759694850673</v>
      </c>
      <c r="H18" s="19">
        <v>158.60299999999995</v>
      </c>
      <c r="I18" s="140">
        <v>153.85400000000001</v>
      </c>
      <c r="J18" s="247">
        <f t="shared" si="5"/>
        <v>2.7825575887296252E-2</v>
      </c>
      <c r="K18" s="215">
        <f t="shared" si="6"/>
        <v>2.7825040836729754E-2</v>
      </c>
      <c r="L18" s="52">
        <f t="shared" si="7"/>
        <v>-2.9942687086624717E-2</v>
      </c>
      <c r="N18" s="27">
        <f t="shared" si="18"/>
        <v>6.3017720915448177</v>
      </c>
      <c r="O18" s="152">
        <f t="shared" si="19"/>
        <v>4.4447204968944085</v>
      </c>
      <c r="P18" s="52"/>
    </row>
    <row r="19" spans="1:16" ht="20.100000000000001" customHeight="1" x14ac:dyDescent="0.25">
      <c r="A19" s="8" t="s">
        <v>154</v>
      </c>
      <c r="B19" s="19">
        <v>288.52999999999997</v>
      </c>
      <c r="C19" s="140">
        <v>294.38</v>
      </c>
      <c r="D19" s="247">
        <f t="shared" si="2"/>
        <v>2.917698119923632E-2</v>
      </c>
      <c r="E19" s="215">
        <f t="shared" si="3"/>
        <v>2.8411383083655206E-2</v>
      </c>
      <c r="F19" s="52">
        <f t="shared" si="4"/>
        <v>2.027518802204285E-2</v>
      </c>
      <c r="H19" s="19">
        <v>131.22</v>
      </c>
      <c r="I19" s="140">
        <v>142.26000000000002</v>
      </c>
      <c r="J19" s="247">
        <f t="shared" si="5"/>
        <v>2.3021456516780989E-2</v>
      </c>
      <c r="K19" s="215">
        <f t="shared" si="6"/>
        <v>2.5728224871847175E-2</v>
      </c>
      <c r="L19" s="52">
        <f t="shared" si="7"/>
        <v>8.4133516232281824E-2</v>
      </c>
      <c r="N19" s="27">
        <f t="shared" si="18"/>
        <v>4.5478806363289781</v>
      </c>
      <c r="O19" s="152">
        <f t="shared" si="19"/>
        <v>4.8325293837896606</v>
      </c>
      <c r="P19" s="52">
        <f t="shared" si="20"/>
        <v>6.2589318019227791E-2</v>
      </c>
    </row>
    <row r="20" spans="1:16" ht="20.100000000000001" customHeight="1" x14ac:dyDescent="0.25">
      <c r="A20" s="8" t="s">
        <v>187</v>
      </c>
      <c r="B20" s="19">
        <v>142.12</v>
      </c>
      <c r="C20" s="140">
        <v>347.24000000000007</v>
      </c>
      <c r="D20" s="247">
        <f t="shared" si="2"/>
        <v>1.4371582047050449E-2</v>
      </c>
      <c r="E20" s="215">
        <f t="shared" si="3"/>
        <v>3.351303981917398E-2</v>
      </c>
      <c r="F20" s="52">
        <f t="shared" si="4"/>
        <v>1.4432873627920071</v>
      </c>
      <c r="H20" s="19">
        <v>84.521999999999991</v>
      </c>
      <c r="I20" s="140">
        <v>134.44200000000001</v>
      </c>
      <c r="J20" s="247">
        <f t="shared" si="5"/>
        <v>1.4828681204933414E-2</v>
      </c>
      <c r="K20" s="215">
        <f t="shared" si="6"/>
        <v>2.43143118812096E-2</v>
      </c>
      <c r="L20" s="52">
        <f t="shared" si="7"/>
        <v>0.59061546106339202</v>
      </c>
      <c r="N20" s="27">
        <f t="shared" ref="N20:N31" si="21">(H20/B20)*10</f>
        <v>5.9472276949057123</v>
      </c>
      <c r="O20" s="152">
        <f t="shared" ref="O20:O31" si="22">(I20/C20)*10</f>
        <v>3.8717313673539913</v>
      </c>
      <c r="P20" s="52">
        <f t="shared" ref="P20:P31" si="23">(O20-N20)/N20</f>
        <v>-0.34898551628173807</v>
      </c>
    </row>
    <row r="21" spans="1:16" ht="20.100000000000001" customHeight="1" x14ac:dyDescent="0.25">
      <c r="A21" s="8" t="s">
        <v>156</v>
      </c>
      <c r="B21" s="19">
        <v>345.27</v>
      </c>
      <c r="C21" s="140">
        <v>194.8</v>
      </c>
      <c r="D21" s="247">
        <f t="shared" si="2"/>
        <v>3.4914692748276868E-2</v>
      </c>
      <c r="E21" s="215">
        <f t="shared" si="3"/>
        <v>1.8800657057870897E-2</v>
      </c>
      <c r="F21" s="52">
        <f t="shared" si="4"/>
        <v>-0.43580386364294604</v>
      </c>
      <c r="H21" s="19">
        <v>165.35900000000001</v>
      </c>
      <c r="I21" s="140">
        <v>134.08099999999999</v>
      </c>
      <c r="J21" s="247">
        <f t="shared" si="5"/>
        <v>2.9010859839646304E-2</v>
      </c>
      <c r="K21" s="215">
        <f t="shared" si="6"/>
        <v>2.424902375258077E-2</v>
      </c>
      <c r="L21" s="52">
        <f t="shared" si="7"/>
        <v>-0.18915208727677368</v>
      </c>
      <c r="N21" s="27">
        <f t="shared" si="21"/>
        <v>4.7892663712456924</v>
      </c>
      <c r="O21" s="152">
        <f t="shared" si="22"/>
        <v>6.8830082135523609</v>
      </c>
      <c r="P21" s="52">
        <f t="shared" si="23"/>
        <v>0.4371738132748888</v>
      </c>
    </row>
    <row r="22" spans="1:16" ht="20.100000000000001" customHeight="1" x14ac:dyDescent="0.25">
      <c r="A22" s="8" t="s">
        <v>173</v>
      </c>
      <c r="B22" s="19">
        <v>188.1</v>
      </c>
      <c r="C22" s="140">
        <v>322.83000000000004</v>
      </c>
      <c r="D22" s="247">
        <f t="shared" si="2"/>
        <v>1.9021211532860887E-2</v>
      </c>
      <c r="E22" s="215">
        <f t="shared" si="3"/>
        <v>3.1157166930146109E-2</v>
      </c>
      <c r="F22" s="52">
        <f t="shared" si="4"/>
        <v>0.71626794258373228</v>
      </c>
      <c r="H22" s="19">
        <v>53.286999999999999</v>
      </c>
      <c r="I22" s="140">
        <v>117.89699999999999</v>
      </c>
      <c r="J22" s="247">
        <f t="shared" si="5"/>
        <v>9.348760504570253E-3</v>
      </c>
      <c r="K22" s="215">
        <f t="shared" si="6"/>
        <v>2.1322090030339982E-2</v>
      </c>
      <c r="L22" s="52">
        <f t="shared" si="7"/>
        <v>1.2124908514271771</v>
      </c>
      <c r="N22" s="27">
        <f t="shared" ref="N22:N24" si="24">(H22/B22)*10</f>
        <v>2.8329080276448697</v>
      </c>
      <c r="O22" s="152">
        <f t="shared" ref="O22:O24" si="25">(I22/C22)*10</f>
        <v>3.6519840163553567</v>
      </c>
      <c r="P22" s="52">
        <f t="shared" ref="P22:P24" si="26">(O22-N22)/N22</f>
        <v>0.2891290436249791</v>
      </c>
    </row>
    <row r="23" spans="1:16" ht="20.100000000000001" customHeight="1" x14ac:dyDescent="0.25">
      <c r="A23" s="8" t="s">
        <v>157</v>
      </c>
      <c r="B23" s="19">
        <v>239.23</v>
      </c>
      <c r="C23" s="140">
        <v>96.63</v>
      </c>
      <c r="D23" s="247">
        <f t="shared" si="2"/>
        <v>2.4191623790570497E-2</v>
      </c>
      <c r="E23" s="215">
        <f t="shared" si="3"/>
        <v>9.326013816745712E-3</v>
      </c>
      <c r="F23" s="52">
        <f t="shared" si="4"/>
        <v>-0.59607908707101953</v>
      </c>
      <c r="H23" s="19">
        <v>166.59800000000001</v>
      </c>
      <c r="I23" s="140">
        <v>76.901999999999987</v>
      </c>
      <c r="J23" s="247">
        <f t="shared" si="5"/>
        <v>2.9228232074246911E-2</v>
      </c>
      <c r="K23" s="215">
        <f t="shared" si="6"/>
        <v>1.3907999079817171E-2</v>
      </c>
      <c r="L23" s="52">
        <f t="shared" si="7"/>
        <v>-0.53839781990179969</v>
      </c>
      <c r="N23" s="27">
        <f t="shared" si="24"/>
        <v>6.963925929022281</v>
      </c>
      <c r="O23" s="152">
        <f t="shared" si="25"/>
        <v>7.9583980130394281</v>
      </c>
      <c r="P23" s="52">
        <f t="shared" si="26"/>
        <v>0.14280336898367449</v>
      </c>
    </row>
    <row r="24" spans="1:16" ht="20.100000000000001" customHeight="1" x14ac:dyDescent="0.25">
      <c r="A24" s="8" t="s">
        <v>197</v>
      </c>
      <c r="B24" s="19">
        <v>9.9499999999999993</v>
      </c>
      <c r="C24" s="140">
        <v>189.25000000000006</v>
      </c>
      <c r="D24" s="247">
        <f t="shared" si="2"/>
        <v>1.0061725398828594E-3</v>
      </c>
      <c r="E24" s="215">
        <f t="shared" si="3"/>
        <v>1.8265012054425402E-2</v>
      </c>
      <c r="F24" s="52">
        <f t="shared" si="4"/>
        <v>18.02010050251257</v>
      </c>
      <c r="H24" s="19">
        <v>8.0459999999999994</v>
      </c>
      <c r="I24" s="140">
        <v>56.489000000000004</v>
      </c>
      <c r="J24" s="247">
        <f t="shared" si="5"/>
        <v>1.4116037123458301E-3</v>
      </c>
      <c r="K24" s="215">
        <f t="shared" si="6"/>
        <v>1.0216235728847004E-2</v>
      </c>
      <c r="L24" s="52">
        <f t="shared" si="7"/>
        <v>6.0207556549838444</v>
      </c>
      <c r="N24" s="27">
        <f t="shared" si="24"/>
        <v>8.0864321608040193</v>
      </c>
      <c r="O24" s="152">
        <f t="shared" si="25"/>
        <v>2.984887714663143</v>
      </c>
      <c r="P24" s="52">
        <f t="shared" si="26"/>
        <v>-0.63087704746584294</v>
      </c>
    </row>
    <row r="25" spans="1:16" ht="20.100000000000001" customHeight="1" x14ac:dyDescent="0.25">
      <c r="A25" s="8" t="s">
        <v>198</v>
      </c>
      <c r="B25" s="19">
        <v>4.6399999999999997</v>
      </c>
      <c r="C25" s="140">
        <v>342.48</v>
      </c>
      <c r="D25" s="247">
        <f t="shared" si="2"/>
        <v>4.6921010905090119E-4</v>
      </c>
      <c r="E25" s="215">
        <f t="shared" si="3"/>
        <v>3.3053639780182879E-2</v>
      </c>
      <c r="F25" s="52">
        <f t="shared" si="4"/>
        <v>72.810344827586221</v>
      </c>
      <c r="H25" s="19">
        <v>1.7359999999999998</v>
      </c>
      <c r="I25" s="140">
        <v>46.064999999999998</v>
      </c>
      <c r="J25" s="247">
        <f t="shared" si="5"/>
        <v>3.045667467850312E-4</v>
      </c>
      <c r="K25" s="215">
        <f t="shared" si="6"/>
        <v>8.3310184079969062E-3</v>
      </c>
      <c r="L25" s="52">
        <f t="shared" si="7"/>
        <v>25.535138248847929</v>
      </c>
      <c r="N25" s="27">
        <f t="shared" ref="N25:N29" si="27">(H25/B25)*10</f>
        <v>3.7413793103448274</v>
      </c>
      <c r="O25" s="152">
        <f t="shared" ref="O25:O29" si="28">(I25/C25)*10</f>
        <v>1.3450420462508759</v>
      </c>
      <c r="P25" s="52">
        <f t="shared" ref="P25:P29" si="29">(O25-N25)/N25</f>
        <v>-0.64049567427395948</v>
      </c>
    </row>
    <row r="26" spans="1:16" ht="20.100000000000001" customHeight="1" x14ac:dyDescent="0.25">
      <c r="A26" s="8" t="s">
        <v>194</v>
      </c>
      <c r="B26" s="19">
        <v>68.780000000000015</v>
      </c>
      <c r="C26" s="140">
        <v>74.94</v>
      </c>
      <c r="D26" s="247">
        <f t="shared" si="2"/>
        <v>6.9552308837329728E-3</v>
      </c>
      <c r="E26" s="215">
        <f t="shared" si="3"/>
        <v>7.2326552357127559E-3</v>
      </c>
      <c r="F26" s="52">
        <f t="shared" si="4"/>
        <v>8.9560918871764775E-2</v>
      </c>
      <c r="H26" s="19">
        <v>23.117000000000004</v>
      </c>
      <c r="I26" s="140">
        <v>39.554000000000002</v>
      </c>
      <c r="J26" s="247">
        <f t="shared" si="5"/>
        <v>4.0556851874594289E-3</v>
      </c>
      <c r="K26" s="215">
        <f t="shared" si="6"/>
        <v>7.1534809966332285E-3</v>
      </c>
      <c r="L26" s="52">
        <f t="shared" ref="L26:L30" si="30">(I26-H26)/H26</f>
        <v>0.71103516892330298</v>
      </c>
      <c r="N26" s="27">
        <f t="shared" si="27"/>
        <v>3.3610061064262862</v>
      </c>
      <c r="O26" s="152">
        <f t="shared" si="28"/>
        <v>5.2780891379770489</v>
      </c>
      <c r="P26" s="52">
        <f t="shared" si="29"/>
        <v>0.57038963061842574</v>
      </c>
    </row>
    <row r="27" spans="1:16" ht="20.100000000000001" customHeight="1" x14ac:dyDescent="0.25">
      <c r="A27" s="8" t="s">
        <v>191</v>
      </c>
      <c r="B27" s="19">
        <v>115.83000000000001</v>
      </c>
      <c r="C27" s="140">
        <v>47.649999999999991</v>
      </c>
      <c r="D27" s="247">
        <f t="shared" si="2"/>
        <v>1.1713061838656443E-2</v>
      </c>
      <c r="E27" s="215">
        <f t="shared" si="3"/>
        <v>4.598826020572629E-3</v>
      </c>
      <c r="F27" s="52">
        <f t="shared" si="4"/>
        <v>-0.58862125528792208</v>
      </c>
      <c r="H27" s="19">
        <v>100.70199999999998</v>
      </c>
      <c r="I27" s="140">
        <v>39.223999999999997</v>
      </c>
      <c r="J27" s="247">
        <f t="shared" si="5"/>
        <v>1.7667327496973625E-2</v>
      </c>
      <c r="K27" s="215">
        <f t="shared" si="6"/>
        <v>7.0937993278035521E-3</v>
      </c>
      <c r="L27" s="52">
        <f t="shared" si="30"/>
        <v>-0.61049432980477047</v>
      </c>
      <c r="N27" s="27">
        <f t="shared" si="27"/>
        <v>8.6939480272813583</v>
      </c>
      <c r="O27" s="152">
        <f t="shared" si="28"/>
        <v>8.2316894018887723</v>
      </c>
      <c r="P27" s="52">
        <f t="shared" si="29"/>
        <v>-5.3170162041690582E-2</v>
      </c>
    </row>
    <row r="28" spans="1:16" ht="20.100000000000001" customHeight="1" x14ac:dyDescent="0.25">
      <c r="A28" s="8" t="s">
        <v>164</v>
      </c>
      <c r="B28" s="19">
        <v>52.169999999999995</v>
      </c>
      <c r="C28" s="140">
        <v>72.23</v>
      </c>
      <c r="D28" s="247">
        <f t="shared" si="2"/>
        <v>5.2755800407727404E-3</v>
      </c>
      <c r="E28" s="215">
        <f t="shared" si="3"/>
        <v>6.971106053850179E-3</v>
      </c>
      <c r="F28" s="52">
        <f t="shared" si="4"/>
        <v>0.38451217174621449</v>
      </c>
      <c r="H28" s="19">
        <v>26.297000000000001</v>
      </c>
      <c r="I28" s="140">
        <v>38.859000000000002</v>
      </c>
      <c r="J28" s="247">
        <f t="shared" si="5"/>
        <v>4.6135897121002108E-3</v>
      </c>
      <c r="K28" s="215">
        <f t="shared" si="6"/>
        <v>7.0277877850070947E-3</v>
      </c>
      <c r="L28" s="52">
        <f t="shared" si="30"/>
        <v>0.47769707571205844</v>
      </c>
      <c r="N28" s="27">
        <f t="shared" ref="N28" si="31">(H28/B28)*10</f>
        <v>5.0406363810619137</v>
      </c>
      <c r="O28" s="152">
        <f t="shared" ref="O28" si="32">(I28/C28)*10</f>
        <v>5.3798975494946699</v>
      </c>
      <c r="P28" s="52">
        <f t="shared" ref="P28" si="33">(O28-N28)/N28</f>
        <v>6.7305225528147272E-2</v>
      </c>
    </row>
    <row r="29" spans="1:16" ht="20.100000000000001" customHeight="1" x14ac:dyDescent="0.25">
      <c r="A29" s="8" t="s">
        <v>195</v>
      </c>
      <c r="B29" s="19">
        <v>59.550000000000004</v>
      </c>
      <c r="C29" s="140">
        <v>78.42</v>
      </c>
      <c r="D29" s="247">
        <f t="shared" si="2"/>
        <v>6.0218668090476664E-3</v>
      </c>
      <c r="E29" s="215">
        <f t="shared" si="3"/>
        <v>7.5685191297650703E-3</v>
      </c>
      <c r="F29" s="52">
        <f t="shared" si="4"/>
        <v>0.3168765743073047</v>
      </c>
      <c r="H29" s="19">
        <v>33.065999999999995</v>
      </c>
      <c r="I29" s="140">
        <v>36.488</v>
      </c>
      <c r="J29" s="247">
        <f t="shared" si="5"/>
        <v>5.8011544062176509E-3</v>
      </c>
      <c r="K29" s="215">
        <f t="shared" si="6"/>
        <v>6.5989840371429749E-3</v>
      </c>
      <c r="L29" s="52">
        <f t="shared" si="30"/>
        <v>0.10348998971753477</v>
      </c>
      <c r="N29" s="27">
        <f t="shared" si="27"/>
        <v>5.5526448362720391</v>
      </c>
      <c r="O29" s="152">
        <f t="shared" si="28"/>
        <v>4.6528946697271101</v>
      </c>
      <c r="P29" s="52">
        <f t="shared" si="29"/>
        <v>-0.16203992747157361</v>
      </c>
    </row>
    <row r="30" spans="1:16" ht="20.100000000000001" customHeight="1" x14ac:dyDescent="0.25">
      <c r="A30" s="8" t="s">
        <v>162</v>
      </c>
      <c r="B30" s="19">
        <v>190.19999999999996</v>
      </c>
      <c r="C30" s="140">
        <v>66.75</v>
      </c>
      <c r="D30" s="247">
        <f t="shared" si="2"/>
        <v>1.923356955635375E-2</v>
      </c>
      <c r="E30" s="215">
        <f t="shared" si="3"/>
        <v>6.4422169333310181E-3</v>
      </c>
      <c r="F30" s="52">
        <f t="shared" si="4"/>
        <v>-0.64905362776025233</v>
      </c>
      <c r="H30" s="19">
        <v>37.510999999999996</v>
      </c>
      <c r="I30" s="140">
        <v>36.228000000000002</v>
      </c>
      <c r="J30" s="247">
        <f t="shared" si="5"/>
        <v>6.5809926489938395E-3</v>
      </c>
      <c r="K30" s="215">
        <f t="shared" si="6"/>
        <v>6.5519621162468669E-3</v>
      </c>
      <c r="L30" s="52">
        <f t="shared" si="30"/>
        <v>-3.420330036522605E-2</v>
      </c>
      <c r="N30" s="27">
        <f t="shared" ref="N30" si="34">(H30/B30)*10</f>
        <v>1.9721871713985282</v>
      </c>
      <c r="O30" s="152">
        <f t="shared" ref="O30" si="35">(I30/C30)*10</f>
        <v>5.4274157303370787</v>
      </c>
      <c r="P30" s="52">
        <f t="shared" ref="P30" si="36">(O30-N30)/N30</f>
        <v>1.7519780115435797</v>
      </c>
    </row>
    <row r="31" spans="1:16" ht="20.100000000000001" customHeight="1" x14ac:dyDescent="0.25">
      <c r="A31" s="8" t="s">
        <v>225</v>
      </c>
      <c r="B31" s="19">
        <v>74.88</v>
      </c>
      <c r="C31" s="140">
        <v>86.960000000000008</v>
      </c>
      <c r="D31" s="247">
        <f t="shared" si="2"/>
        <v>7.5720803805455787E-3</v>
      </c>
      <c r="E31" s="215">
        <f t="shared" si="3"/>
        <v>8.392736846778508E-3</v>
      </c>
      <c r="F31" s="52">
        <f t="shared" si="4"/>
        <v>0.1613247863247865</v>
      </c>
      <c r="H31" s="19">
        <v>32.531999999999996</v>
      </c>
      <c r="I31" s="140">
        <v>35.935000000000002</v>
      </c>
      <c r="J31" s="247">
        <f t="shared" si="5"/>
        <v>5.7074685520798587E-3</v>
      </c>
      <c r="K31" s="215">
        <f t="shared" si="6"/>
        <v>6.4989720284677919E-3</v>
      </c>
      <c r="L31" s="52">
        <f t="shared" si="7"/>
        <v>0.10460469691380814</v>
      </c>
      <c r="N31" s="27">
        <f t="shared" si="21"/>
        <v>4.3445512820512819</v>
      </c>
      <c r="O31" s="152">
        <f t="shared" si="22"/>
        <v>4.1323597056117753</v>
      </c>
      <c r="P31" s="52">
        <f t="shared" si="23"/>
        <v>-4.884084975959134E-2</v>
      </c>
    </row>
    <row r="32" spans="1:16" ht="20.100000000000001" customHeight="1" thickBot="1" x14ac:dyDescent="0.3">
      <c r="A32" s="8" t="s">
        <v>17</v>
      </c>
      <c r="B32" s="19">
        <f>B33-SUM(B7:B31)</f>
        <v>2819.3599999999988</v>
      </c>
      <c r="C32" s="140">
        <f>C33-SUM(C7:C31)</f>
        <v>1063.4500000000007</v>
      </c>
      <c r="D32" s="247">
        <f t="shared" si="2"/>
        <v>0.28510177005468712</v>
      </c>
      <c r="E32" s="215">
        <f t="shared" si="3"/>
        <v>0.10263633854308428</v>
      </c>
      <c r="F32" s="52">
        <f t="shared" si="4"/>
        <v>-0.62280446626184627</v>
      </c>
      <c r="H32" s="19">
        <f>H33-SUM(H7:H31)</f>
        <v>1001.7620000000006</v>
      </c>
      <c r="I32" s="140">
        <f>I33-SUM(I7:I31)</f>
        <v>435.3620000000019</v>
      </c>
      <c r="J32" s="247">
        <f t="shared" si="5"/>
        <v>0.17575080264566051</v>
      </c>
      <c r="K32" s="215">
        <f t="shared" si="6"/>
        <v>7.8736759712197221E-2</v>
      </c>
      <c r="L32" s="52">
        <f t="shared" ref="L32:L33" si="37">(I32-H32)/H32</f>
        <v>-0.56540375857738501</v>
      </c>
      <c r="N32" s="27">
        <f t="shared" si="0"/>
        <v>3.5531539072697389</v>
      </c>
      <c r="O32" s="152">
        <f t="shared" si="1"/>
        <v>4.0938643095585272</v>
      </c>
      <c r="P32" s="52">
        <f t="shared" si="8"/>
        <v>0.15217759106423648</v>
      </c>
    </row>
    <row r="33" spans="1:16" ht="26.25" customHeight="1" thickBot="1" x14ac:dyDescent="0.3">
      <c r="A33" s="12" t="s">
        <v>18</v>
      </c>
      <c r="B33" s="17">
        <v>9888.9599999999991</v>
      </c>
      <c r="C33" s="145">
        <v>10361.339999999998</v>
      </c>
      <c r="D33" s="243">
        <f>SUM(D7:D32)</f>
        <v>0.99999999999999978</v>
      </c>
      <c r="E33" s="244">
        <f>SUM(E7:E32)</f>
        <v>1.0000000000000002</v>
      </c>
      <c r="F33" s="57">
        <f t="shared" si="4"/>
        <v>4.7768420541694903E-2</v>
      </c>
      <c r="G33" s="1"/>
      <c r="H33" s="17">
        <v>5699.9000000000015</v>
      </c>
      <c r="I33" s="145">
        <v>5529.3360000000021</v>
      </c>
      <c r="J33" s="243">
        <f>SUM(J7:J32)</f>
        <v>1</v>
      </c>
      <c r="K33" s="244">
        <f>SUM(K7:K32)</f>
        <v>1.0000000000000002</v>
      </c>
      <c r="L33" s="57">
        <f t="shared" si="37"/>
        <v>-2.9924033754978045E-2</v>
      </c>
      <c r="N33" s="29">
        <f t="shared" si="0"/>
        <v>5.7639023719380011</v>
      </c>
      <c r="O33" s="146">
        <f t="shared" si="1"/>
        <v>5.336506668056451</v>
      </c>
      <c r="P33" s="57">
        <f t="shared" si="8"/>
        <v>-7.4150406495841911E-2</v>
      </c>
    </row>
    <row r="35" spans="1:16" ht="15.75" thickBot="1" x14ac:dyDescent="0.3"/>
    <row r="36" spans="1:16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6" x14ac:dyDescent="0.25">
      <c r="A37" s="360"/>
      <c r="B37" s="354" t="str">
        <f>B5</f>
        <v>jan-jun</v>
      </c>
      <c r="C37" s="348"/>
      <c r="D37" s="354" t="str">
        <f>B5</f>
        <v>jan-jun</v>
      </c>
      <c r="E37" s="348"/>
      <c r="F37" s="131" t="str">
        <f>F5</f>
        <v>2023/2022</v>
      </c>
      <c r="H37" s="343" t="str">
        <f>B5</f>
        <v>jan-jun</v>
      </c>
      <c r="I37" s="348"/>
      <c r="J37" s="354" t="str">
        <f>B5</f>
        <v>jan-jun</v>
      </c>
      <c r="K37" s="344"/>
      <c r="L37" s="131" t="str">
        <f>F37</f>
        <v>2023/2022</v>
      </c>
      <c r="N37" s="343" t="str">
        <f>B5</f>
        <v>jan-jun</v>
      </c>
      <c r="O37" s="344"/>
      <c r="P37" s="131" t="str">
        <f>P5</f>
        <v>2023/2022</v>
      </c>
    </row>
    <row r="38" spans="1:16" ht="19.5" customHeight="1" thickBot="1" x14ac:dyDescent="0.3">
      <c r="A38" s="361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192</v>
      </c>
      <c r="B39" s="39">
        <v>32.28</v>
      </c>
      <c r="C39" s="147">
        <v>1723.8399999999997</v>
      </c>
      <c r="D39" s="247">
        <f t="shared" ref="D39:D55" si="38">B39/$B$56</f>
        <v>1.2777782176023052E-2</v>
      </c>
      <c r="E39" s="246">
        <f t="shared" ref="E39:E55" si="39">C39/$C$56</f>
        <v>0.35513364070489439</v>
      </c>
      <c r="F39" s="52">
        <f>(C39-B39)/B39</f>
        <v>52.402726146220559</v>
      </c>
      <c r="H39" s="39">
        <v>168.297</v>
      </c>
      <c r="I39" s="147">
        <v>950.04900000000021</v>
      </c>
      <c r="J39" s="247">
        <f t="shared" ref="J39:J55" si="40">H39/$H$56</f>
        <v>8.7846577367436993E-2</v>
      </c>
      <c r="K39" s="246">
        <f t="shared" ref="K39:K55" si="41">I39/$I$56</f>
        <v>0.42116488198017082</v>
      </c>
      <c r="L39" s="52">
        <f>(I39-H39)/H39</f>
        <v>4.6450738872350676</v>
      </c>
      <c r="N39" s="27">
        <f t="shared" ref="N39:N56" si="42">(H39/B39)*10</f>
        <v>52.136617100371737</v>
      </c>
      <c r="O39" s="151">
        <f t="shared" ref="O39:O56" si="43">(I39/C39)*10</f>
        <v>5.5112365416744034</v>
      </c>
      <c r="P39" s="61">
        <f t="shared" si="8"/>
        <v>-0.89429240238076146</v>
      </c>
    </row>
    <row r="40" spans="1:16" ht="20.100000000000001" customHeight="1" x14ac:dyDescent="0.25">
      <c r="A40" s="38" t="s">
        <v>189</v>
      </c>
      <c r="B40" s="19">
        <v>153.81</v>
      </c>
      <c r="C40" s="140">
        <v>690.31999999999994</v>
      </c>
      <c r="D40" s="247">
        <f t="shared" si="38"/>
        <v>6.0884469532035482E-2</v>
      </c>
      <c r="E40" s="215">
        <f t="shared" si="39"/>
        <v>0.14221497056072646</v>
      </c>
      <c r="F40" s="52">
        <f t="shared" ref="F40:F56" si="44">(C40-B40)/B40</f>
        <v>3.4881347116572394</v>
      </c>
      <c r="H40" s="19">
        <v>81.121999999999986</v>
      </c>
      <c r="I40" s="140">
        <v>296.64200000000005</v>
      </c>
      <c r="J40" s="247">
        <f t="shared" si="40"/>
        <v>4.2343535827740378E-2</v>
      </c>
      <c r="K40" s="215">
        <f t="shared" si="41"/>
        <v>0.13150394655471648</v>
      </c>
      <c r="L40" s="52">
        <f t="shared" ref="L40:L56" si="45">(I40-H40)/H40</f>
        <v>2.6567392322674501</v>
      </c>
      <c r="N40" s="27">
        <f t="shared" si="42"/>
        <v>5.2741694298160056</v>
      </c>
      <c r="O40" s="152">
        <f t="shared" si="43"/>
        <v>4.2971665314636702</v>
      </c>
      <c r="P40" s="52">
        <f t="shared" si="8"/>
        <v>-0.1852429868538408</v>
      </c>
    </row>
    <row r="41" spans="1:16" ht="20.100000000000001" customHeight="1" x14ac:dyDescent="0.25">
      <c r="A41" s="38" t="s">
        <v>188</v>
      </c>
      <c r="B41" s="19">
        <v>465.58000000000004</v>
      </c>
      <c r="C41" s="140">
        <v>351.35999999999996</v>
      </c>
      <c r="D41" s="247">
        <f t="shared" si="38"/>
        <v>0.18429615320671661</v>
      </c>
      <c r="E41" s="215">
        <f t="shared" si="39"/>
        <v>7.2384766566544287E-2</v>
      </c>
      <c r="F41" s="52">
        <f t="shared" si="44"/>
        <v>-0.24532840757764524</v>
      </c>
      <c r="H41" s="19">
        <v>812.23299999999983</v>
      </c>
      <c r="I41" s="140">
        <v>213.25899999999999</v>
      </c>
      <c r="J41" s="247">
        <f t="shared" si="40"/>
        <v>0.42396411745239332</v>
      </c>
      <c r="K41" s="215">
        <f t="shared" si="41"/>
        <v>9.453954645098224E-2</v>
      </c>
      <c r="L41" s="52">
        <f t="shared" si="45"/>
        <v>-0.73744110372270022</v>
      </c>
      <c r="N41" s="27">
        <f t="shared" si="42"/>
        <v>17.445616220628029</v>
      </c>
      <c r="O41" s="152">
        <f t="shared" si="43"/>
        <v>6.0695298269581057</v>
      </c>
      <c r="P41" s="52">
        <f t="shared" si="8"/>
        <v>-0.65208853902326602</v>
      </c>
    </row>
    <row r="42" spans="1:16" ht="20.100000000000001" customHeight="1" x14ac:dyDescent="0.25">
      <c r="A42" s="38" t="s">
        <v>204</v>
      </c>
      <c r="B42" s="19">
        <v>37.820000000000007</v>
      </c>
      <c r="C42" s="140">
        <v>205.11999999999998</v>
      </c>
      <c r="D42" s="247">
        <f t="shared" si="38"/>
        <v>1.4970747270668893E-2</v>
      </c>
      <c r="E42" s="215">
        <f t="shared" si="39"/>
        <v>4.2257409261525394E-2</v>
      </c>
      <c r="F42" s="52">
        <f t="shared" ref="F42:F44" si="46">(C42-B42)/B42</f>
        <v>4.4235854045478566</v>
      </c>
      <c r="H42" s="19">
        <v>16.02</v>
      </c>
      <c r="I42" s="140">
        <v>166.67400000000001</v>
      </c>
      <c r="J42" s="247">
        <f t="shared" si="40"/>
        <v>8.3620157782155393E-3</v>
      </c>
      <c r="K42" s="215">
        <f t="shared" si="41"/>
        <v>7.3888015817250463E-2</v>
      </c>
      <c r="L42" s="52">
        <f t="shared" ref="L42:L54" si="47">(I42-H42)/H42</f>
        <v>9.404119850187266</v>
      </c>
      <c r="N42" s="27">
        <f t="shared" si="42"/>
        <v>4.2358540454785825</v>
      </c>
      <c r="O42" s="152">
        <f t="shared" si="43"/>
        <v>8.1256825273010929</v>
      </c>
      <c r="P42" s="52">
        <f t="shared" ref="P42:P45" si="48">(O42-N42)/N42</f>
        <v>0.91831031949143171</v>
      </c>
    </row>
    <row r="43" spans="1:16" ht="20.100000000000001" customHeight="1" x14ac:dyDescent="0.25">
      <c r="A43" s="38" t="s">
        <v>185</v>
      </c>
      <c r="B43" s="19">
        <v>581.06000000000006</v>
      </c>
      <c r="C43" s="140">
        <v>534.83000000000015</v>
      </c>
      <c r="D43" s="247">
        <f t="shared" si="38"/>
        <v>0.23000799600991184</v>
      </c>
      <c r="E43" s="215">
        <f t="shared" si="39"/>
        <v>0.11018199198196975</v>
      </c>
      <c r="F43" s="52">
        <f t="shared" si="46"/>
        <v>-7.9561491068047871E-2</v>
      </c>
      <c r="H43" s="19">
        <v>242.77500000000003</v>
      </c>
      <c r="I43" s="140">
        <v>166.16800000000001</v>
      </c>
      <c r="J43" s="247">
        <f t="shared" si="40"/>
        <v>0.12672212113335068</v>
      </c>
      <c r="K43" s="215">
        <f t="shared" si="41"/>
        <v>7.3663701671051726E-2</v>
      </c>
      <c r="L43" s="52">
        <f t="shared" si="47"/>
        <v>-0.3155473174750284</v>
      </c>
      <c r="N43" s="27">
        <f t="shared" si="42"/>
        <v>4.178139951123808</v>
      </c>
      <c r="O43" s="152">
        <f t="shared" si="43"/>
        <v>3.1069311743918622</v>
      </c>
      <c r="P43" s="52">
        <f t="shared" si="48"/>
        <v>-0.25638413008253091</v>
      </c>
    </row>
    <row r="44" spans="1:16" ht="20.100000000000001" customHeight="1" x14ac:dyDescent="0.25">
      <c r="A44" s="38" t="s">
        <v>187</v>
      </c>
      <c r="B44" s="19">
        <v>142.12</v>
      </c>
      <c r="C44" s="140">
        <v>347.24000000000007</v>
      </c>
      <c r="D44" s="247">
        <f t="shared" si="38"/>
        <v>5.6257075677087855E-2</v>
      </c>
      <c r="E44" s="215">
        <f t="shared" si="39"/>
        <v>7.1535992550565919E-2</v>
      </c>
      <c r="F44" s="52">
        <f t="shared" si="46"/>
        <v>1.4432873627920071</v>
      </c>
      <c r="H44" s="19">
        <v>84.521999999999991</v>
      </c>
      <c r="I44" s="140">
        <v>134.44200000000001</v>
      </c>
      <c r="J44" s="247">
        <f t="shared" si="40"/>
        <v>4.4118245793154418E-2</v>
      </c>
      <c r="K44" s="215">
        <f t="shared" si="41"/>
        <v>5.9599293366108606E-2</v>
      </c>
      <c r="L44" s="52">
        <f t="shared" si="47"/>
        <v>0.59061546106339202</v>
      </c>
      <c r="N44" s="27">
        <f t="shared" si="42"/>
        <v>5.9472276949057123</v>
      </c>
      <c r="O44" s="152">
        <f t="shared" si="43"/>
        <v>3.8717313673539913</v>
      </c>
      <c r="P44" s="52">
        <f t="shared" si="48"/>
        <v>-0.34898551628173807</v>
      </c>
    </row>
    <row r="45" spans="1:16" ht="20.100000000000001" customHeight="1" x14ac:dyDescent="0.25">
      <c r="A45" s="38" t="s">
        <v>197</v>
      </c>
      <c r="B45" s="19">
        <v>9.9499999999999993</v>
      </c>
      <c r="C45" s="140">
        <v>189.25000000000006</v>
      </c>
      <c r="D45" s="247">
        <f t="shared" si="38"/>
        <v>3.9386286447159026E-3</v>
      </c>
      <c r="E45" s="215">
        <f t="shared" si="39"/>
        <v>3.8987981195123263E-2</v>
      </c>
      <c r="F45" s="52">
        <f t="shared" ref="F45:F54" si="49">(C45-B45)/B45</f>
        <v>18.02010050251257</v>
      </c>
      <c r="H45" s="19">
        <v>8.0459999999999994</v>
      </c>
      <c r="I45" s="140">
        <v>56.489000000000004</v>
      </c>
      <c r="J45" s="247">
        <f t="shared" si="40"/>
        <v>4.1997989358003888E-3</v>
      </c>
      <c r="K45" s="215">
        <f t="shared" si="41"/>
        <v>2.5042058902412262E-2</v>
      </c>
      <c r="L45" s="52">
        <f t="shared" si="47"/>
        <v>6.0207556549838444</v>
      </c>
      <c r="N45" s="27">
        <f t="shared" si="42"/>
        <v>8.0864321608040193</v>
      </c>
      <c r="O45" s="152">
        <f t="shared" si="43"/>
        <v>2.984887714663143</v>
      </c>
      <c r="P45" s="52">
        <f t="shared" si="48"/>
        <v>-0.63087704746584294</v>
      </c>
    </row>
    <row r="46" spans="1:16" ht="20.100000000000001" customHeight="1" x14ac:dyDescent="0.25">
      <c r="A46" s="38" t="s">
        <v>198</v>
      </c>
      <c r="B46" s="19">
        <v>4.6399999999999997</v>
      </c>
      <c r="C46" s="140">
        <v>342.48</v>
      </c>
      <c r="D46" s="247">
        <f t="shared" si="38"/>
        <v>1.8367072272846019E-3</v>
      </c>
      <c r="E46" s="215">
        <f t="shared" si="39"/>
        <v>7.0555370143755944E-2</v>
      </c>
      <c r="F46" s="52">
        <f t="shared" si="49"/>
        <v>72.810344827586221</v>
      </c>
      <c r="H46" s="19">
        <v>1.7359999999999998</v>
      </c>
      <c r="I46" s="140">
        <v>46.064999999999998</v>
      </c>
      <c r="J46" s="247">
        <f t="shared" si="40"/>
        <v>9.0614602939963641E-4</v>
      </c>
      <c r="K46" s="215">
        <f t="shared" si="41"/>
        <v>2.0421010167282493E-2</v>
      </c>
      <c r="L46" s="52">
        <f t="shared" si="47"/>
        <v>25.535138248847929</v>
      </c>
      <c r="N46" s="27">
        <f t="shared" ref="N46:N55" si="50">(H46/B46)*10</f>
        <v>3.7413793103448274</v>
      </c>
      <c r="O46" s="152">
        <f t="shared" ref="O46:O55" si="51">(I46/C46)*10</f>
        <v>1.3450420462508759</v>
      </c>
      <c r="P46" s="52">
        <f t="shared" ref="P46:P55" si="52">(O46-N46)/N46</f>
        <v>-0.64049567427395948</v>
      </c>
    </row>
    <row r="47" spans="1:16" ht="20.100000000000001" customHeight="1" x14ac:dyDescent="0.25">
      <c r="A47" s="38" t="s">
        <v>194</v>
      </c>
      <c r="B47" s="19">
        <v>68.780000000000015</v>
      </c>
      <c r="C47" s="140">
        <v>74.94</v>
      </c>
      <c r="D47" s="247">
        <f t="shared" si="38"/>
        <v>2.7226017907895465E-2</v>
      </c>
      <c r="E47" s="215">
        <f t="shared" si="39"/>
        <v>1.5438622513936785E-2</v>
      </c>
      <c r="F47" s="52">
        <f t="shared" si="49"/>
        <v>8.9560918871764775E-2</v>
      </c>
      <c r="H47" s="19">
        <v>23.117000000000004</v>
      </c>
      <c r="I47" s="140">
        <v>39.554000000000002</v>
      </c>
      <c r="J47" s="247">
        <f t="shared" si="40"/>
        <v>1.206646184425772E-2</v>
      </c>
      <c r="K47" s="215">
        <f t="shared" si="41"/>
        <v>1.7534627942183693E-2</v>
      </c>
      <c r="L47" s="52">
        <f t="shared" si="47"/>
        <v>0.71103516892330298</v>
      </c>
      <c r="N47" s="27">
        <f t="shared" si="50"/>
        <v>3.3610061064262862</v>
      </c>
      <c r="O47" s="152">
        <f t="shared" si="51"/>
        <v>5.2780891379770489</v>
      </c>
      <c r="P47" s="52">
        <f t="shared" si="52"/>
        <v>0.57038963061842574</v>
      </c>
    </row>
    <row r="48" spans="1:16" ht="20.100000000000001" customHeight="1" x14ac:dyDescent="0.25">
      <c r="A48" s="38" t="s">
        <v>191</v>
      </c>
      <c r="B48" s="19">
        <v>115.83000000000001</v>
      </c>
      <c r="C48" s="140">
        <v>47.649999999999991</v>
      </c>
      <c r="D48" s="247">
        <f t="shared" si="38"/>
        <v>4.5850387529391266E-2</v>
      </c>
      <c r="E48" s="215">
        <f t="shared" si="39"/>
        <v>9.8165247236334102E-3</v>
      </c>
      <c r="F48" s="52">
        <f t="shared" si="49"/>
        <v>-0.58862125528792208</v>
      </c>
      <c r="H48" s="19">
        <v>100.70199999999998</v>
      </c>
      <c r="I48" s="140">
        <v>39.223999999999997</v>
      </c>
      <c r="J48" s="247">
        <f t="shared" si="40"/>
        <v>5.256377733444826E-2</v>
      </c>
      <c r="K48" s="215">
        <f t="shared" si="41"/>
        <v>1.7388336107706251E-2</v>
      </c>
      <c r="L48" s="52">
        <f t="shared" ref="L48:L52" si="53">(I48-H48)/H48</f>
        <v>-0.61049432980477047</v>
      </c>
      <c r="N48" s="27">
        <f t="shared" ref="N48" si="54">(H48/B48)*10</f>
        <v>8.6939480272813583</v>
      </c>
      <c r="O48" s="152">
        <f t="shared" ref="O48" si="55">(I48/C48)*10</f>
        <v>8.2316894018887723</v>
      </c>
      <c r="P48" s="52">
        <f t="shared" ref="P48" si="56">(O48-N48)/N48</f>
        <v>-5.3170162041690582E-2</v>
      </c>
    </row>
    <row r="49" spans="1:16" ht="20.100000000000001" customHeight="1" x14ac:dyDescent="0.25">
      <c r="A49" s="38" t="s">
        <v>195</v>
      </c>
      <c r="B49" s="19">
        <v>59.550000000000004</v>
      </c>
      <c r="C49" s="140">
        <v>78.42</v>
      </c>
      <c r="D49" s="247">
        <f t="shared" si="38"/>
        <v>2.3572395557068547E-2</v>
      </c>
      <c r="E49" s="215">
        <f t="shared" si="39"/>
        <v>1.615554813908357E-2</v>
      </c>
      <c r="F49" s="52">
        <f t="shared" si="49"/>
        <v>0.3168765743073047</v>
      </c>
      <c r="H49" s="19">
        <v>33.065999999999995</v>
      </c>
      <c r="I49" s="140">
        <v>36.488</v>
      </c>
      <c r="J49" s="247">
        <f t="shared" si="40"/>
        <v>1.7259576387170725E-2</v>
      </c>
      <c r="K49" s="215">
        <f t="shared" si="41"/>
        <v>1.6175443807311486E-2</v>
      </c>
      <c r="L49" s="52">
        <f t="shared" si="53"/>
        <v>0.10348998971753477</v>
      </c>
      <c r="N49" s="27">
        <f t="shared" ref="N49:N50" si="57">(H49/B49)*10</f>
        <v>5.5526448362720391</v>
      </c>
      <c r="O49" s="152">
        <f t="shared" ref="O49:O50" si="58">(I49/C49)*10</f>
        <v>4.6528946697271101</v>
      </c>
      <c r="P49" s="52">
        <f t="shared" ref="P49:P50" si="59">(O49-N49)/N49</f>
        <v>-0.16203992747157361</v>
      </c>
    </row>
    <row r="50" spans="1:16" ht="20.100000000000001" customHeight="1" x14ac:dyDescent="0.25">
      <c r="A50" s="38" t="s">
        <v>196</v>
      </c>
      <c r="B50" s="19">
        <v>563.46</v>
      </c>
      <c r="C50" s="140">
        <v>72.67</v>
      </c>
      <c r="D50" s="247">
        <f t="shared" si="38"/>
        <v>0.22304117549262542</v>
      </c>
      <c r="E50" s="215">
        <f t="shared" si="39"/>
        <v>1.4970972752705982E-2</v>
      </c>
      <c r="F50" s="52">
        <f t="shared" si="49"/>
        <v>-0.8710289993965854</v>
      </c>
      <c r="H50" s="19">
        <v>214.18699999999998</v>
      </c>
      <c r="I50" s="140">
        <v>27.176000000000005</v>
      </c>
      <c r="J50" s="247">
        <f t="shared" si="40"/>
        <v>0.11179994216533405</v>
      </c>
      <c r="K50" s="215">
        <f t="shared" si="41"/>
        <v>1.2047354223511759E-2</v>
      </c>
      <c r="L50" s="52">
        <f t="shared" si="53"/>
        <v>-0.87312021738013967</v>
      </c>
      <c r="N50" s="27">
        <f t="shared" si="57"/>
        <v>3.8012813686863307</v>
      </c>
      <c r="O50" s="152">
        <f t="shared" si="58"/>
        <v>3.7396449704142021</v>
      </c>
      <c r="P50" s="52">
        <f t="shared" si="59"/>
        <v>-1.6214637195727848E-2</v>
      </c>
    </row>
    <row r="51" spans="1:16" ht="20.100000000000001" customHeight="1" x14ac:dyDescent="0.25">
      <c r="A51" s="38" t="s">
        <v>200</v>
      </c>
      <c r="B51" s="19">
        <v>66.489999999999995</v>
      </c>
      <c r="C51" s="140">
        <v>52.19</v>
      </c>
      <c r="D51" s="247">
        <f t="shared" si="38"/>
        <v>2.6319539556498531E-2</v>
      </c>
      <c r="E51" s="215">
        <f t="shared" si="39"/>
        <v>1.0751824246095019E-2</v>
      </c>
      <c r="F51" s="52">
        <f t="shared" si="49"/>
        <v>-0.21506993532862081</v>
      </c>
      <c r="H51" s="19">
        <v>30.408000000000001</v>
      </c>
      <c r="I51" s="140">
        <v>22.167999999999996</v>
      </c>
      <c r="J51" s="247">
        <f t="shared" si="40"/>
        <v>1.5872170773032344E-2</v>
      </c>
      <c r="K51" s="215">
        <f t="shared" si="41"/>
        <v>9.8272648081692872E-3</v>
      </c>
      <c r="L51" s="52">
        <f t="shared" si="53"/>
        <v>-0.2709813207050778</v>
      </c>
      <c r="N51" s="27">
        <f t="shared" ref="N51" si="60">(H51/B51)*10</f>
        <v>4.5733192961347573</v>
      </c>
      <c r="O51" s="152">
        <f t="shared" ref="O51" si="61">(I51/C51)*10</f>
        <v>4.2475570032573282</v>
      </c>
      <c r="P51" s="52">
        <f t="shared" ref="P51" si="62">(O51-N51)/N51</f>
        <v>-7.1231040691332084E-2</v>
      </c>
    </row>
    <row r="52" spans="1:16" ht="20.100000000000001" customHeight="1" x14ac:dyDescent="0.25">
      <c r="A52" s="38" t="s">
        <v>193</v>
      </c>
      <c r="B52" s="19">
        <v>114.60000000000002</v>
      </c>
      <c r="C52" s="140">
        <v>54.27000000000001</v>
      </c>
      <c r="D52" s="247">
        <f t="shared" si="38"/>
        <v>4.5363501777330915E-2</v>
      </c>
      <c r="E52" s="215">
        <f t="shared" si="39"/>
        <v>1.1180331516297699E-2</v>
      </c>
      <c r="F52" s="52">
        <f t="shared" si="49"/>
        <v>-0.52643979057591628</v>
      </c>
      <c r="H52" s="19">
        <v>43.992000000000004</v>
      </c>
      <c r="I52" s="140">
        <v>21.644000000000002</v>
      </c>
      <c r="J52" s="247">
        <f t="shared" si="40"/>
        <v>2.2962659058380651E-2</v>
      </c>
      <c r="K52" s="215">
        <f t="shared" si="41"/>
        <v>9.5949711073626907E-3</v>
      </c>
      <c r="L52" s="52">
        <f t="shared" si="53"/>
        <v>-0.5080014548099655</v>
      </c>
      <c r="N52" s="27">
        <f t="shared" ref="N52" si="63">(H52/B52)*10</f>
        <v>3.8387434554973821</v>
      </c>
      <c r="O52" s="152">
        <f t="shared" ref="O52" si="64">(I52/C52)*10</f>
        <v>3.9882071125852212</v>
      </c>
      <c r="P52" s="52">
        <f t="shared" ref="P52" si="65">(O52-N52)/N52</f>
        <v>3.8935568062980465E-2</v>
      </c>
    </row>
    <row r="53" spans="1:16" ht="20.100000000000001" customHeight="1" x14ac:dyDescent="0.25">
      <c r="A53" s="38" t="s">
        <v>205</v>
      </c>
      <c r="B53" s="19">
        <v>33.03</v>
      </c>
      <c r="C53" s="140">
        <v>31.959999999999997</v>
      </c>
      <c r="D53" s="247">
        <f t="shared" si="38"/>
        <v>1.3074663732157415E-2</v>
      </c>
      <c r="E53" s="215">
        <f t="shared" si="39"/>
        <v>6.5841790171526507E-3</v>
      </c>
      <c r="F53" s="52">
        <f t="shared" si="49"/>
        <v>-3.2394792612776377E-2</v>
      </c>
      <c r="H53" s="19">
        <v>10.896000000000001</v>
      </c>
      <c r="I53" s="140">
        <v>10.748999999999999</v>
      </c>
      <c r="J53" s="247">
        <f t="shared" si="40"/>
        <v>5.687423465632742E-3</v>
      </c>
      <c r="K53" s="215">
        <f t="shared" si="41"/>
        <v>4.7651240266605773E-3</v>
      </c>
      <c r="L53" s="52">
        <f t="shared" ref="L53" si="66">(I53-H53)/H53</f>
        <v>-1.349118942731296E-2</v>
      </c>
      <c r="N53" s="27">
        <f t="shared" ref="N53" si="67">(H53/B53)*10</f>
        <v>3.2988192552225248</v>
      </c>
      <c r="O53" s="152">
        <f t="shared" ref="O53" si="68">(I53/C53)*10</f>
        <v>3.363266583229036</v>
      </c>
      <c r="P53" s="52">
        <f t="shared" ref="P53" si="69">(O53-N53)/N53</f>
        <v>1.9536483517392303E-2</v>
      </c>
    </row>
    <row r="54" spans="1:16" ht="20.100000000000001" customHeight="1" x14ac:dyDescent="0.25">
      <c r="A54" s="38" t="s">
        <v>202</v>
      </c>
      <c r="B54" s="19">
        <v>31.529999999999994</v>
      </c>
      <c r="C54" s="140">
        <v>22.47</v>
      </c>
      <c r="D54" s="247">
        <f t="shared" si="38"/>
        <v>1.2480900619888683E-2</v>
      </c>
      <c r="E54" s="215">
        <f t="shared" si="39"/>
        <v>4.6291145968529431E-3</v>
      </c>
      <c r="F54" s="52">
        <f t="shared" si="49"/>
        <v>-0.28734538534728821</v>
      </c>
      <c r="H54" s="19">
        <v>13.371000000000002</v>
      </c>
      <c r="I54" s="140">
        <v>9.66</v>
      </c>
      <c r="J54" s="247">
        <f t="shared" si="40"/>
        <v>6.979307925750312E-3</v>
      </c>
      <c r="K54" s="215">
        <f t="shared" si="41"/>
        <v>4.2823609728850293E-3</v>
      </c>
      <c r="L54" s="52">
        <f t="shared" si="47"/>
        <v>-0.27754094682521885</v>
      </c>
      <c r="N54" s="27">
        <f t="shared" ref="N54" si="70">(H54/B54)*10</f>
        <v>4.2407231208372993</v>
      </c>
      <c r="O54" s="152">
        <f t="shared" ref="O54" si="71">(I54/C54)*10</f>
        <v>4.2990654205607477</v>
      </c>
      <c r="P54" s="52">
        <f t="shared" ref="P54" si="72">(O54-N54)/N54</f>
        <v>1.3757630022289488E-2</v>
      </c>
    </row>
    <row r="55" spans="1:16" ht="20.100000000000001" customHeight="1" thickBot="1" x14ac:dyDescent="0.3">
      <c r="A55" s="8" t="s">
        <v>17</v>
      </c>
      <c r="B55" s="19">
        <f>B56-SUM(B39:B54)</f>
        <v>45.730000000000473</v>
      </c>
      <c r="C55" s="140">
        <f>C56-SUM(C39:C54)</f>
        <v>35.050000000000182</v>
      </c>
      <c r="D55" s="247">
        <f t="shared" si="38"/>
        <v>1.8101858082699509E-2</v>
      </c>
      <c r="E55" s="215">
        <f t="shared" si="39"/>
        <v>7.220759529136471E-3</v>
      </c>
      <c r="F55" s="52">
        <f t="shared" ref="F55" si="73">(C55-B55)/B55</f>
        <v>-0.23354471900284673</v>
      </c>
      <c r="H55" s="19">
        <f>H56-SUM(H39:H54)</f>
        <v>31.316000000000258</v>
      </c>
      <c r="I55" s="140">
        <f>I56-SUM(I39:I54)</f>
        <v>19.314000000000306</v>
      </c>
      <c r="J55" s="247">
        <f t="shared" si="40"/>
        <v>1.6346122728501871E-2</v>
      </c>
      <c r="K55" s="215">
        <f t="shared" si="41"/>
        <v>8.5620620942342407E-3</v>
      </c>
      <c r="L55" s="52">
        <f t="shared" ref="L55" si="74">(I55-H55)/H55</f>
        <v>-0.38325456635585176</v>
      </c>
      <c r="N55" s="27">
        <f t="shared" si="50"/>
        <v>6.8480209927837166</v>
      </c>
      <c r="O55" s="152">
        <f t="shared" si="51"/>
        <v>5.5104136947218842</v>
      </c>
      <c r="P55" s="52">
        <f t="shared" si="52"/>
        <v>-0.19532756974188184</v>
      </c>
    </row>
    <row r="56" spans="1:16" ht="26.25" customHeight="1" thickBot="1" x14ac:dyDescent="0.3">
      <c r="A56" s="12" t="s">
        <v>18</v>
      </c>
      <c r="B56" s="17">
        <v>2526.2600000000007</v>
      </c>
      <c r="C56" s="145">
        <v>4854.0600000000004</v>
      </c>
      <c r="D56" s="253">
        <f>SUM(D39:D55)</f>
        <v>1.0000000000000002</v>
      </c>
      <c r="E56" s="254">
        <f>SUM(E39:E55)</f>
        <v>1</v>
      </c>
      <c r="F56" s="57">
        <f t="shared" si="44"/>
        <v>0.92144118182609835</v>
      </c>
      <c r="G56" s="1"/>
      <c r="H56" s="17">
        <v>1915.806</v>
      </c>
      <c r="I56" s="145">
        <v>2255.7650000000003</v>
      </c>
      <c r="J56" s="253">
        <f>SUM(J39:J55)</f>
        <v>1</v>
      </c>
      <c r="K56" s="254">
        <f>SUM(K39:K55)</f>
        <v>1.0000000000000004</v>
      </c>
      <c r="L56" s="57">
        <f t="shared" si="45"/>
        <v>0.17744959562711479</v>
      </c>
      <c r="M56" s="1"/>
      <c r="N56" s="29">
        <f t="shared" si="42"/>
        <v>7.5835662204206988</v>
      </c>
      <c r="O56" s="146">
        <f t="shared" si="43"/>
        <v>4.6471716460035513</v>
      </c>
      <c r="P56" s="57">
        <f t="shared" si="8"/>
        <v>-0.38720497574217144</v>
      </c>
    </row>
    <row r="58" spans="1:16" ht="15.75" thickBot="1" x14ac:dyDescent="0.3"/>
    <row r="59" spans="1:16" x14ac:dyDescent="0.25">
      <c r="A59" s="359" t="s">
        <v>15</v>
      </c>
      <c r="B59" s="353" t="s">
        <v>1</v>
      </c>
      <c r="C59" s="346"/>
      <c r="D59" s="353" t="s">
        <v>104</v>
      </c>
      <c r="E59" s="346"/>
      <c r="F59" s="130" t="s">
        <v>0</v>
      </c>
      <c r="H59" s="362" t="s">
        <v>19</v>
      </c>
      <c r="I59" s="363"/>
      <c r="J59" s="353" t="s">
        <v>104</v>
      </c>
      <c r="K59" s="351"/>
      <c r="L59" s="130" t="s">
        <v>0</v>
      </c>
      <c r="N59" s="345" t="s">
        <v>22</v>
      </c>
      <c r="O59" s="346"/>
      <c r="P59" s="130" t="s">
        <v>0</v>
      </c>
    </row>
    <row r="60" spans="1:16" x14ac:dyDescent="0.25">
      <c r="A60" s="360"/>
      <c r="B60" s="354" t="str">
        <f>B5</f>
        <v>jan-jun</v>
      </c>
      <c r="C60" s="348"/>
      <c r="D60" s="354" t="str">
        <f>B5</f>
        <v>jan-jun</v>
      </c>
      <c r="E60" s="348"/>
      <c r="F60" s="131" t="str">
        <f>F37</f>
        <v>2023/2022</v>
      </c>
      <c r="H60" s="343" t="str">
        <f>B5</f>
        <v>jan-jun</v>
      </c>
      <c r="I60" s="348"/>
      <c r="J60" s="354" t="str">
        <f>B5</f>
        <v>jan-jun</v>
      </c>
      <c r="K60" s="344"/>
      <c r="L60" s="131" t="str">
        <f>L37</f>
        <v>2023/2022</v>
      </c>
      <c r="N60" s="343" t="str">
        <f>B5</f>
        <v>jan-jun</v>
      </c>
      <c r="O60" s="344"/>
      <c r="P60" s="131" t="str">
        <f>P37</f>
        <v>2023/2022</v>
      </c>
    </row>
    <row r="61" spans="1:16" ht="19.5" customHeight="1" thickBot="1" x14ac:dyDescent="0.3">
      <c r="A61" s="361"/>
      <c r="B61" s="99">
        <f>B6</f>
        <v>2022</v>
      </c>
      <c r="C61" s="134">
        <f>C6</f>
        <v>2023</v>
      </c>
      <c r="D61" s="99">
        <f>B6</f>
        <v>2022</v>
      </c>
      <c r="E61" s="134">
        <f>C6</f>
        <v>2023</v>
      </c>
      <c r="F61" s="132" t="s">
        <v>1</v>
      </c>
      <c r="H61" s="25">
        <f>B6</f>
        <v>2022</v>
      </c>
      <c r="I61" s="134">
        <f>C6</f>
        <v>2023</v>
      </c>
      <c r="J61" s="99">
        <f>B6</f>
        <v>2022</v>
      </c>
      <c r="K61" s="134">
        <f>C6</f>
        <v>2023</v>
      </c>
      <c r="L61" s="259">
        <v>1000</v>
      </c>
      <c r="N61" s="25">
        <f>B6</f>
        <v>2022</v>
      </c>
      <c r="O61" s="134">
        <f>C6</f>
        <v>2023</v>
      </c>
      <c r="P61" s="132"/>
    </row>
    <row r="62" spans="1:16" ht="20.100000000000001" customHeight="1" x14ac:dyDescent="0.25">
      <c r="A62" s="38" t="s">
        <v>152</v>
      </c>
      <c r="B62" s="39">
        <v>1544.0600000000002</v>
      </c>
      <c r="C62" s="147">
        <v>970.91999999999985</v>
      </c>
      <c r="D62" s="247">
        <f t="shared" ref="D62:D83" si="75">B62/$B$84</f>
        <v>0.20971382780773362</v>
      </c>
      <c r="E62" s="246">
        <f t="shared" ref="E62:E83" si="76">C62/$C$84</f>
        <v>0.17629755523597854</v>
      </c>
      <c r="F62" s="52">
        <f t="shared" ref="F62:F83" si="77">(C62-B62)/B62</f>
        <v>-0.37119023872129336</v>
      </c>
      <c r="H62" s="19">
        <v>914.80000000000007</v>
      </c>
      <c r="I62" s="147">
        <v>585.23299999999995</v>
      </c>
      <c r="J62" s="245">
        <f t="shared" ref="J62:J84" si="78">H62/$H$84</f>
        <v>0.24174875148450323</v>
      </c>
      <c r="K62" s="246">
        <f t="shared" ref="K62:K84" si="79">I62/$I$84</f>
        <v>0.17877510522912135</v>
      </c>
      <c r="L62" s="52">
        <f t="shared" ref="L62:L74" si="80">(I62-H62)/H62</f>
        <v>-0.36026125929164854</v>
      </c>
      <c r="N62" s="40">
        <f t="shared" ref="N62" si="81">(H62/B62)*10</f>
        <v>5.9246402341877902</v>
      </c>
      <c r="O62" s="143">
        <f t="shared" ref="O62" si="82">(I62/C62)*10</f>
        <v>6.027612985621885</v>
      </c>
      <c r="P62" s="52">
        <f t="shared" ref="P62" si="83">(O62-N62)/N62</f>
        <v>1.738042266936253E-2</v>
      </c>
    </row>
    <row r="63" spans="1:16" ht="20.100000000000001" customHeight="1" x14ac:dyDescent="0.25">
      <c r="A63" s="38" t="s">
        <v>155</v>
      </c>
      <c r="B63" s="19">
        <v>1327.09</v>
      </c>
      <c r="C63" s="140">
        <v>1002.5100000000001</v>
      </c>
      <c r="D63" s="247">
        <f t="shared" si="75"/>
        <v>0.18024501881103402</v>
      </c>
      <c r="E63" s="215">
        <f t="shared" si="76"/>
        <v>0.18203359916328934</v>
      </c>
      <c r="F63" s="52">
        <f t="shared" si="77"/>
        <v>-0.24458024700660833</v>
      </c>
      <c r="H63" s="19">
        <v>488.31499999999994</v>
      </c>
      <c r="I63" s="140">
        <v>512.76199999999983</v>
      </c>
      <c r="J63" s="214">
        <f t="shared" si="78"/>
        <v>0.12904409879881412</v>
      </c>
      <c r="K63" s="215">
        <f t="shared" si="79"/>
        <v>0.15663689591580568</v>
      </c>
      <c r="L63" s="52">
        <f t="shared" si="80"/>
        <v>5.0063995576625525E-2</v>
      </c>
      <c r="N63" s="40">
        <f t="shared" ref="N63:N64" si="84">(H63/B63)*10</f>
        <v>3.6795921904316966</v>
      </c>
      <c r="O63" s="143">
        <f t="shared" ref="O63:O64" si="85">(I63/C63)*10</f>
        <v>5.1147818974374291</v>
      </c>
      <c r="P63" s="52">
        <f t="shared" si="8"/>
        <v>0.39004042641947051</v>
      </c>
    </row>
    <row r="64" spans="1:16" ht="20.100000000000001" customHeight="1" x14ac:dyDescent="0.25">
      <c r="A64" s="38" t="s">
        <v>153</v>
      </c>
      <c r="B64" s="19">
        <v>455.31999999999994</v>
      </c>
      <c r="C64" s="140">
        <v>431.2</v>
      </c>
      <c r="D64" s="247">
        <f t="shared" si="75"/>
        <v>6.1841444035476117E-2</v>
      </c>
      <c r="E64" s="215">
        <f t="shared" si="76"/>
        <v>7.8296364085356118E-2</v>
      </c>
      <c r="F64" s="52">
        <f t="shared" si="77"/>
        <v>-5.297373275937791E-2</v>
      </c>
      <c r="H64" s="19">
        <v>423.43</v>
      </c>
      <c r="I64" s="140">
        <v>507.43700000000001</v>
      </c>
      <c r="J64" s="214">
        <f t="shared" si="78"/>
        <v>0.11189732601779973</v>
      </c>
      <c r="K64" s="215">
        <f t="shared" si="79"/>
        <v>0.15501023194548097</v>
      </c>
      <c r="L64" s="52">
        <f t="shared" si="80"/>
        <v>0.19839642916184494</v>
      </c>
      <c r="N64" s="40">
        <f t="shared" si="84"/>
        <v>9.2996134586664336</v>
      </c>
      <c r="O64" s="143">
        <f t="shared" si="85"/>
        <v>11.768019480519481</v>
      </c>
      <c r="P64" s="52">
        <f t="shared" si="8"/>
        <v>0.26543103461496098</v>
      </c>
    </row>
    <row r="65" spans="1:16" ht="20.100000000000001" customHeight="1" x14ac:dyDescent="0.25">
      <c r="A65" s="38" t="s">
        <v>159</v>
      </c>
      <c r="B65" s="19">
        <v>52.160000000000004</v>
      </c>
      <c r="C65" s="140">
        <v>58.24</v>
      </c>
      <c r="D65" s="247">
        <f t="shared" si="75"/>
        <v>7.0843576405394777E-3</v>
      </c>
      <c r="E65" s="215">
        <f t="shared" si="76"/>
        <v>1.0575093331009137E-2</v>
      </c>
      <c r="F65" s="52">
        <f>(C65-B65)/B65</f>
        <v>0.11656441717791408</v>
      </c>
      <c r="H65" s="19">
        <v>244.84000000000009</v>
      </c>
      <c r="I65" s="140">
        <v>262.80699999999996</v>
      </c>
      <c r="J65" s="214">
        <f t="shared" si="78"/>
        <v>6.4702409612446207E-2</v>
      </c>
      <c r="K65" s="215">
        <f t="shared" si="79"/>
        <v>8.0281441887162366E-2</v>
      </c>
      <c r="L65" s="52">
        <f>(I65-H65)/H65</f>
        <v>7.3382617219408044E-2</v>
      </c>
      <c r="N65" s="40">
        <f t="shared" ref="N65" si="86">(H65/B65)*10</f>
        <v>46.940184049079775</v>
      </c>
      <c r="O65" s="143">
        <f t="shared" ref="O65" si="87">(I65/C65)*10</f>
        <v>45.124828296703292</v>
      </c>
      <c r="P65" s="52">
        <f t="shared" ref="P65" si="88">(O65-N65)/N65</f>
        <v>-3.8673809852947771E-2</v>
      </c>
    </row>
    <row r="66" spans="1:16" ht="20.100000000000001" customHeight="1" x14ac:dyDescent="0.25">
      <c r="A66" s="38" t="s">
        <v>160</v>
      </c>
      <c r="B66" s="19">
        <v>389.49000000000007</v>
      </c>
      <c r="C66" s="140">
        <v>352.03</v>
      </c>
      <c r="D66" s="247">
        <f t="shared" si="75"/>
        <v>5.2900430548575947E-2</v>
      </c>
      <c r="E66" s="215">
        <f t="shared" si="76"/>
        <v>6.3920846588515559E-2</v>
      </c>
      <c r="F66" s="52">
        <f t="shared" ref="F66:F67" si="89">(C66-B66)/B66</f>
        <v>-9.6177052042414668E-2</v>
      </c>
      <c r="H66" s="19">
        <v>283.71000000000004</v>
      </c>
      <c r="I66" s="140">
        <v>188.16700000000003</v>
      </c>
      <c r="J66" s="214">
        <f t="shared" si="78"/>
        <v>7.4974353174101893E-2</v>
      </c>
      <c r="K66" s="215">
        <f t="shared" si="79"/>
        <v>5.7480653390441221E-2</v>
      </c>
      <c r="L66" s="52">
        <f>(I66-H66)/H66</f>
        <v>-0.33676289168517148</v>
      </c>
      <c r="N66" s="40">
        <f t="shared" ref="N66" si="90">(H66/B66)*10</f>
        <v>7.2841407995070471</v>
      </c>
      <c r="O66" s="143">
        <f t="shared" ref="O66" si="91">(I66/C66)*10</f>
        <v>5.3451978524557573</v>
      </c>
      <c r="P66" s="52">
        <f t="shared" ref="P66" si="92">(O66-N66)/N66</f>
        <v>-0.26618691214515067</v>
      </c>
    </row>
    <row r="67" spans="1:16" ht="20.100000000000001" customHeight="1" x14ac:dyDescent="0.25">
      <c r="A67" s="38" t="s">
        <v>158</v>
      </c>
      <c r="B67" s="19"/>
      <c r="C67" s="140">
        <v>416.81</v>
      </c>
      <c r="D67" s="247">
        <f t="shared" si="75"/>
        <v>0</v>
      </c>
      <c r="E67" s="215">
        <f t="shared" si="76"/>
        <v>7.568345898519778E-2</v>
      </c>
      <c r="F67" s="52" t="e">
        <f t="shared" si="89"/>
        <v>#DIV/0!</v>
      </c>
      <c r="H67" s="19"/>
      <c r="I67" s="140">
        <v>156.49799999999999</v>
      </c>
      <c r="J67" s="214">
        <f t="shared" si="78"/>
        <v>0</v>
      </c>
      <c r="K67" s="215">
        <f t="shared" si="79"/>
        <v>4.7806508549837479E-2</v>
      </c>
      <c r="L67" s="52" t="e">
        <f t="shared" si="80"/>
        <v>#DIV/0!</v>
      </c>
      <c r="N67" s="40" t="e">
        <f t="shared" ref="N67" si="93">(H67/B67)*10</f>
        <v>#DIV/0!</v>
      </c>
      <c r="O67" s="143">
        <f t="shared" ref="O67" si="94">(I67/C67)*10</f>
        <v>3.7546603968234926</v>
      </c>
      <c r="P67" s="52" t="e">
        <f t="shared" ref="P67" si="95">(O67-N67)/N67</f>
        <v>#DIV/0!</v>
      </c>
    </row>
    <row r="68" spans="1:16" ht="20.100000000000001" customHeight="1" x14ac:dyDescent="0.25">
      <c r="A68" s="38" t="s">
        <v>186</v>
      </c>
      <c r="B68" s="19">
        <v>251.67999999999998</v>
      </c>
      <c r="C68" s="140">
        <v>346.15000000000015</v>
      </c>
      <c r="D68" s="247">
        <f t="shared" si="75"/>
        <v>3.4183112173523302E-2</v>
      </c>
      <c r="E68" s="215">
        <f t="shared" si="76"/>
        <v>6.285316889644256E-2</v>
      </c>
      <c r="F68" s="52">
        <f t="shared" si="77"/>
        <v>0.37535759694850673</v>
      </c>
      <c r="H68" s="19">
        <v>158.60299999999995</v>
      </c>
      <c r="I68" s="140">
        <v>153.85400000000001</v>
      </c>
      <c r="J68" s="214">
        <f t="shared" si="78"/>
        <v>4.1913070869803948E-2</v>
      </c>
      <c r="K68" s="215">
        <f t="shared" si="79"/>
        <v>4.699882788551097E-2</v>
      </c>
      <c r="L68" s="52">
        <f t="shared" si="80"/>
        <v>-2.9942687086624717E-2</v>
      </c>
      <c r="N68" s="40">
        <f t="shared" ref="N68:N69" si="96">(H68/B68)*10</f>
        <v>6.3017720915448177</v>
      </c>
      <c r="O68" s="143">
        <f t="shared" ref="O68:O69" si="97">(I68/C68)*10</f>
        <v>4.4447204968944085</v>
      </c>
      <c r="P68" s="52">
        <f t="shared" ref="P68:P69" si="98">(O68-N68)/N68</f>
        <v>-0.29468720348392846</v>
      </c>
    </row>
    <row r="69" spans="1:16" ht="20.100000000000001" customHeight="1" x14ac:dyDescent="0.25">
      <c r="A69" s="38" t="s">
        <v>154</v>
      </c>
      <c r="B69" s="19">
        <v>288.52999999999997</v>
      </c>
      <c r="C69" s="140">
        <v>294.38</v>
      </c>
      <c r="D69" s="247">
        <f t="shared" si="75"/>
        <v>3.91880695940348E-2</v>
      </c>
      <c r="E69" s="215">
        <f t="shared" si="76"/>
        <v>5.345288418239131E-2</v>
      </c>
      <c r="F69" s="52">
        <f t="shared" si="77"/>
        <v>2.027518802204285E-2</v>
      </c>
      <c r="H69" s="19">
        <v>131.22</v>
      </c>
      <c r="I69" s="140">
        <v>142.26000000000002</v>
      </c>
      <c r="J69" s="214">
        <f t="shared" si="78"/>
        <v>3.4676728432221811E-2</v>
      </c>
      <c r="K69" s="215">
        <f t="shared" si="79"/>
        <v>4.3457129843831106E-2</v>
      </c>
      <c r="L69" s="52">
        <f t="shared" si="80"/>
        <v>8.4133516232281824E-2</v>
      </c>
      <c r="N69" s="40">
        <f t="shared" si="96"/>
        <v>4.5478806363289781</v>
      </c>
      <c r="O69" s="143">
        <f t="shared" si="97"/>
        <v>4.8325293837896606</v>
      </c>
      <c r="P69" s="52">
        <f t="shared" si="98"/>
        <v>6.2589318019227791E-2</v>
      </c>
    </row>
    <row r="70" spans="1:16" ht="20.100000000000001" customHeight="1" x14ac:dyDescent="0.25">
      <c r="A70" s="38" t="s">
        <v>156</v>
      </c>
      <c r="B70" s="19">
        <v>345.27</v>
      </c>
      <c r="C70" s="140">
        <v>194.8</v>
      </c>
      <c r="D70" s="247">
        <f t="shared" si="75"/>
        <v>4.6894481643962135E-2</v>
      </c>
      <c r="E70" s="215">
        <f t="shared" si="76"/>
        <v>3.5371362995889083E-2</v>
      </c>
      <c r="F70" s="52">
        <f t="shared" si="77"/>
        <v>-0.43580386364294604</v>
      </c>
      <c r="H70" s="19">
        <v>165.35900000000001</v>
      </c>
      <c r="I70" s="140">
        <v>134.08099999999999</v>
      </c>
      <c r="J70" s="214">
        <f t="shared" si="78"/>
        <v>4.3698438780854797E-2</v>
      </c>
      <c r="K70" s="215">
        <f t="shared" si="79"/>
        <v>4.0958635080772653E-2</v>
      </c>
      <c r="L70" s="52">
        <f t="shared" si="80"/>
        <v>-0.18915208727677368</v>
      </c>
      <c r="N70" s="40">
        <f t="shared" ref="N70:N71" si="99">(H70/B70)*10</f>
        <v>4.7892663712456924</v>
      </c>
      <c r="O70" s="143">
        <f t="shared" ref="O70:O71" si="100">(I70/C70)*10</f>
        <v>6.8830082135523609</v>
      </c>
      <c r="P70" s="52">
        <f t="shared" ref="P70:P71" si="101">(O70-N70)/N70</f>
        <v>0.4371738132748888</v>
      </c>
    </row>
    <row r="71" spans="1:16" ht="20.100000000000001" customHeight="1" x14ac:dyDescent="0.25">
      <c r="A71" s="38" t="s">
        <v>173</v>
      </c>
      <c r="B71" s="19">
        <v>188.1</v>
      </c>
      <c r="C71" s="140">
        <v>322.83000000000004</v>
      </c>
      <c r="D71" s="247">
        <f t="shared" si="75"/>
        <v>2.5547693101715407E-2</v>
      </c>
      <c r="E71" s="215">
        <f t="shared" si="76"/>
        <v>5.8618773695907969E-2</v>
      </c>
      <c r="F71" s="52">
        <f t="shared" si="77"/>
        <v>0.71626794258373228</v>
      </c>
      <c r="H71" s="19">
        <v>53.286999999999999</v>
      </c>
      <c r="I71" s="140">
        <v>117.89699999999999</v>
      </c>
      <c r="J71" s="214">
        <f t="shared" si="78"/>
        <v>1.4081838347567471E-2</v>
      </c>
      <c r="K71" s="215">
        <f t="shared" si="79"/>
        <v>3.6014798518193135E-2</v>
      </c>
      <c r="L71" s="52">
        <f t="shared" si="80"/>
        <v>1.2124908514271771</v>
      </c>
      <c r="N71" s="40">
        <f t="shared" si="99"/>
        <v>2.8329080276448697</v>
      </c>
      <c r="O71" s="143">
        <f t="shared" si="100"/>
        <v>3.6519840163553567</v>
      </c>
      <c r="P71" s="52">
        <f t="shared" si="101"/>
        <v>0.2891290436249791</v>
      </c>
    </row>
    <row r="72" spans="1:16" ht="20.100000000000001" customHeight="1" x14ac:dyDescent="0.25">
      <c r="A72" s="38" t="s">
        <v>157</v>
      </c>
      <c r="B72" s="19">
        <v>239.23</v>
      </c>
      <c r="C72" s="140">
        <v>96.63</v>
      </c>
      <c r="D72" s="247">
        <f t="shared" si="75"/>
        <v>3.2492156410012636E-2</v>
      </c>
      <c r="E72" s="215">
        <f t="shared" si="76"/>
        <v>1.7545866562077832E-2</v>
      </c>
      <c r="F72" s="52">
        <f t="shared" si="77"/>
        <v>-0.59607908707101953</v>
      </c>
      <c r="H72" s="19">
        <v>166.59800000000001</v>
      </c>
      <c r="I72" s="140">
        <v>76.901999999999987</v>
      </c>
      <c r="J72" s="214">
        <f t="shared" si="78"/>
        <v>4.4025861936833478E-2</v>
      </c>
      <c r="K72" s="215">
        <f t="shared" si="79"/>
        <v>2.3491777022707008E-2</v>
      </c>
      <c r="L72" s="52">
        <f t="shared" si="80"/>
        <v>-0.53839781990179969</v>
      </c>
      <c r="N72" s="40">
        <f t="shared" ref="N72" si="102">(H72/B72)*10</f>
        <v>6.963925929022281</v>
      </c>
      <c r="O72" s="143">
        <f t="shared" ref="O72" si="103">(I72/C72)*10</f>
        <v>7.9583980130394281</v>
      </c>
      <c r="P72" s="52">
        <f t="shared" ref="P72" si="104">(O72-N72)/N72</f>
        <v>0.14280336898367449</v>
      </c>
    </row>
    <row r="73" spans="1:16" ht="20.100000000000001" customHeight="1" x14ac:dyDescent="0.25">
      <c r="A73" s="38" t="s">
        <v>164</v>
      </c>
      <c r="B73" s="19">
        <v>52.169999999999995</v>
      </c>
      <c r="C73" s="140">
        <v>72.23</v>
      </c>
      <c r="D73" s="247">
        <f t="shared" si="75"/>
        <v>7.0857158379398861E-3</v>
      </c>
      <c r="E73" s="215">
        <f t="shared" si="76"/>
        <v>1.3115367295652302E-2</v>
      </c>
      <c r="F73" s="52">
        <f t="shared" si="77"/>
        <v>0.38451217174621449</v>
      </c>
      <c r="H73" s="19">
        <v>26.297000000000001</v>
      </c>
      <c r="I73" s="140">
        <v>38.859000000000002</v>
      </c>
      <c r="J73" s="214">
        <f t="shared" si="78"/>
        <v>6.949351681010036E-3</v>
      </c>
      <c r="K73" s="215">
        <f t="shared" si="79"/>
        <v>1.1870523046544587E-2</v>
      </c>
      <c r="L73" s="52">
        <f t="shared" si="80"/>
        <v>0.47769707571205844</v>
      </c>
      <c r="N73" s="40">
        <f t="shared" ref="N73" si="105">(H73/B73)*10</f>
        <v>5.0406363810619137</v>
      </c>
      <c r="O73" s="143">
        <f t="shared" ref="O73" si="106">(I73/C73)*10</f>
        <v>5.3798975494946699</v>
      </c>
      <c r="P73" s="52">
        <f t="shared" ref="P73" si="107">(O73-N73)/N73</f>
        <v>6.7305225528147272E-2</v>
      </c>
    </row>
    <row r="74" spans="1:16" ht="20.100000000000001" customHeight="1" x14ac:dyDescent="0.25">
      <c r="A74" s="38" t="s">
        <v>162</v>
      </c>
      <c r="B74" s="19">
        <v>190.19999999999996</v>
      </c>
      <c r="C74" s="140">
        <v>66.75</v>
      </c>
      <c r="D74" s="247">
        <f t="shared" si="75"/>
        <v>2.5832914555801539E-2</v>
      </c>
      <c r="E74" s="215">
        <f t="shared" si="76"/>
        <v>1.2120320739094435E-2</v>
      </c>
      <c r="F74" s="52">
        <f t="shared" si="77"/>
        <v>-0.64905362776025233</v>
      </c>
      <c r="H74" s="19">
        <v>37.510999999999996</v>
      </c>
      <c r="I74" s="140">
        <v>36.228000000000002</v>
      </c>
      <c r="J74" s="214">
        <f t="shared" si="78"/>
        <v>9.9128087198679469E-3</v>
      </c>
      <c r="K74" s="215">
        <f t="shared" si="79"/>
        <v>1.1066813580643282E-2</v>
      </c>
      <c r="L74" s="52">
        <f t="shared" si="80"/>
        <v>-3.420330036522605E-2</v>
      </c>
      <c r="N74" s="40">
        <f t="shared" ref="N74:N75" si="108">(H74/B74)*10</f>
        <v>1.9721871713985282</v>
      </c>
      <c r="O74" s="143">
        <f t="shared" ref="O74:O75" si="109">(I74/C74)*10</f>
        <v>5.4274157303370787</v>
      </c>
      <c r="P74" s="52">
        <f t="shared" ref="P74:P75" si="110">(O74-N74)/N74</f>
        <v>1.7519780115435797</v>
      </c>
    </row>
    <row r="75" spans="1:16" ht="20.100000000000001" customHeight="1" x14ac:dyDescent="0.25">
      <c r="A75" s="38" t="s">
        <v>225</v>
      </c>
      <c r="B75" s="19">
        <v>74.88</v>
      </c>
      <c r="C75" s="140">
        <v>86.960000000000008</v>
      </c>
      <c r="D75" s="247">
        <f t="shared" si="75"/>
        <v>1.0170182134271396E-2</v>
      </c>
      <c r="E75" s="215">
        <f t="shared" si="76"/>
        <v>1.5790008860998534E-2</v>
      </c>
      <c r="F75" s="52">
        <f t="shared" si="77"/>
        <v>0.1613247863247865</v>
      </c>
      <c r="H75" s="19">
        <v>32.531999999999996</v>
      </c>
      <c r="I75" s="140">
        <v>35.935000000000002</v>
      </c>
      <c r="J75" s="214">
        <f t="shared" si="78"/>
        <v>8.5970380228398095E-3</v>
      </c>
      <c r="K75" s="215">
        <f t="shared" si="79"/>
        <v>1.0977308877675177E-2</v>
      </c>
      <c r="L75" s="52">
        <f t="shared" ref="L75:L82" si="111">(I75-H75)/H75</f>
        <v>0.10460469691380814</v>
      </c>
      <c r="N75" s="40">
        <f t="shared" si="108"/>
        <v>4.3445512820512819</v>
      </c>
      <c r="O75" s="143">
        <f t="shared" si="109"/>
        <v>4.1323597056117753</v>
      </c>
      <c r="P75" s="52">
        <f t="shared" si="110"/>
        <v>-4.884084975959134E-2</v>
      </c>
    </row>
    <row r="76" spans="1:16" ht="20.100000000000001" customHeight="1" x14ac:dyDescent="0.25">
      <c r="A76" s="38" t="s">
        <v>167</v>
      </c>
      <c r="B76" s="19">
        <v>58.65</v>
      </c>
      <c r="C76" s="140">
        <v>105.63</v>
      </c>
      <c r="D76" s="247">
        <f t="shared" si="75"/>
        <v>7.9658277534056816E-3</v>
      </c>
      <c r="E76" s="215">
        <f t="shared" si="76"/>
        <v>1.9180067111169215E-2</v>
      </c>
      <c r="F76" s="52">
        <f t="shared" si="77"/>
        <v>0.80102301790281327</v>
      </c>
      <c r="H76" s="19">
        <v>14.075999999999999</v>
      </c>
      <c r="I76" s="140">
        <v>28.867999999999999</v>
      </c>
      <c r="J76" s="214">
        <f t="shared" si="78"/>
        <v>3.7197807454043144E-3</v>
      </c>
      <c r="K76" s="215">
        <f t="shared" si="79"/>
        <v>8.8185043183728121E-3</v>
      </c>
      <c r="L76" s="52">
        <f t="shared" si="111"/>
        <v>1.0508667235009947</v>
      </c>
      <c r="N76" s="40">
        <f t="shared" ref="N76:N82" si="112">(H76/B76)*10</f>
        <v>2.4</v>
      </c>
      <c r="O76" s="143">
        <f t="shared" ref="O76:O82" si="113">(I76/C76)*10</f>
        <v>2.7329357190192183</v>
      </c>
      <c r="P76" s="52">
        <f t="shared" ref="P76:P82" si="114">(O76-N76)/N76</f>
        <v>0.13872321625800765</v>
      </c>
    </row>
    <row r="77" spans="1:16" ht="20.100000000000001" customHeight="1" x14ac:dyDescent="0.25">
      <c r="A77" s="38" t="s">
        <v>161</v>
      </c>
      <c r="B77" s="19">
        <v>18.39</v>
      </c>
      <c r="C77" s="140">
        <v>39.5</v>
      </c>
      <c r="D77" s="247">
        <f t="shared" si="75"/>
        <v>2.4977250193543134E-3</v>
      </c>
      <c r="E77" s="215">
        <f t="shared" si="76"/>
        <v>7.1723246321232989E-3</v>
      </c>
      <c r="F77" s="52">
        <f t="shared" si="77"/>
        <v>1.1479064709081022</v>
      </c>
      <c r="H77" s="19">
        <v>11.254000000000001</v>
      </c>
      <c r="I77" s="140">
        <v>25.266000000000002</v>
      </c>
      <c r="J77" s="214">
        <f t="shared" si="78"/>
        <v>2.9740276007942713E-3</v>
      </c>
      <c r="K77" s="215">
        <f t="shared" si="79"/>
        <v>7.7181768777888141E-3</v>
      </c>
      <c r="L77" s="52">
        <f t="shared" si="111"/>
        <v>1.2450684201172915</v>
      </c>
      <c r="N77" s="40">
        <f t="shared" si="112"/>
        <v>6.1196302338227309</v>
      </c>
      <c r="O77" s="143">
        <f t="shared" si="113"/>
        <v>6.3964556962025316</v>
      </c>
      <c r="P77" s="52">
        <f t="shared" si="114"/>
        <v>4.5235651796379381E-2</v>
      </c>
    </row>
    <row r="78" spans="1:16" ht="20.100000000000001" customHeight="1" x14ac:dyDescent="0.25">
      <c r="A78" s="38" t="s">
        <v>168</v>
      </c>
      <c r="B78" s="19">
        <v>148.54</v>
      </c>
      <c r="C78" s="140">
        <v>133.79</v>
      </c>
      <c r="D78" s="247">
        <f t="shared" si="75"/>
        <v>2.0174664185692751E-2</v>
      </c>
      <c r="E78" s="215">
        <f t="shared" si="76"/>
        <v>2.4293299051437369E-2</v>
      </c>
      <c r="F78" s="52">
        <f t="shared" si="77"/>
        <v>-9.9299851891746338E-2</v>
      </c>
      <c r="H78" s="19">
        <v>27.954000000000004</v>
      </c>
      <c r="I78" s="140">
        <v>24.873000000000001</v>
      </c>
      <c r="J78" s="214">
        <f t="shared" si="78"/>
        <v>7.3872372092236589E-3</v>
      </c>
      <c r="K78" s="215">
        <f t="shared" si="79"/>
        <v>7.5981244946268173E-3</v>
      </c>
      <c r="L78" s="52">
        <f t="shared" si="111"/>
        <v>-0.11021678471775069</v>
      </c>
      <c r="N78" s="40">
        <f t="shared" ref="N78:N79" si="115">(H78/B78)*10</f>
        <v>1.8819173286656796</v>
      </c>
      <c r="O78" s="143">
        <f t="shared" ref="O78:O79" si="116">(I78/C78)*10</f>
        <v>1.8591075566185817</v>
      </c>
      <c r="P78" s="52">
        <f t="shared" ref="P78:P79" si="117">(O78-N78)/N78</f>
        <v>-1.2120496314931386E-2</v>
      </c>
    </row>
    <row r="79" spans="1:16" ht="20.100000000000001" customHeight="1" x14ac:dyDescent="0.25">
      <c r="A79" s="38" t="s">
        <v>226</v>
      </c>
      <c r="B79" s="19">
        <v>628.41000000000008</v>
      </c>
      <c r="C79" s="140">
        <v>56.92</v>
      </c>
      <c r="D79" s="247">
        <f t="shared" si="75"/>
        <v>8.5350482839175873E-2</v>
      </c>
      <c r="E79" s="215">
        <f t="shared" si="76"/>
        <v>1.0335410583809069E-2</v>
      </c>
      <c r="F79" s="52">
        <f t="shared" si="77"/>
        <v>-0.90942219251762391</v>
      </c>
      <c r="H79" s="19">
        <v>152.75900000000001</v>
      </c>
      <c r="I79" s="140">
        <v>20.989000000000001</v>
      </c>
      <c r="J79" s="214">
        <f t="shared" si="78"/>
        <v>4.0368711770902087E-2</v>
      </c>
      <c r="K79" s="215">
        <f t="shared" si="79"/>
        <v>6.4116525958960429E-3</v>
      </c>
      <c r="L79" s="52">
        <f t="shared" si="111"/>
        <v>-0.86260056690604148</v>
      </c>
      <c r="N79" s="40">
        <f t="shared" si="115"/>
        <v>2.4308811126493848</v>
      </c>
      <c r="O79" s="143">
        <f t="shared" si="116"/>
        <v>3.687456078706957</v>
      </c>
      <c r="P79" s="52">
        <f t="shared" si="117"/>
        <v>0.51692160489413985</v>
      </c>
    </row>
    <row r="80" spans="1:16" ht="20.100000000000001" customHeight="1" x14ac:dyDescent="0.25">
      <c r="A80" s="38" t="s">
        <v>227</v>
      </c>
      <c r="B80" s="19">
        <v>5.7999999999999989</v>
      </c>
      <c r="C80" s="140">
        <v>6.0200000000000005</v>
      </c>
      <c r="D80" s="247">
        <f t="shared" si="75"/>
        <v>7.877544922379018E-4</v>
      </c>
      <c r="E80" s="215">
        <f t="shared" si="76"/>
        <v>1.0930985895033485E-3</v>
      </c>
      <c r="F80" s="52">
        <f t="shared" si="77"/>
        <v>3.7931034482758891E-2</v>
      </c>
      <c r="H80" s="19">
        <v>21.248000000000001</v>
      </c>
      <c r="I80" s="140">
        <v>20.069000000000003</v>
      </c>
      <c r="J80" s="214">
        <f t="shared" si="78"/>
        <v>5.6150825005932712E-3</v>
      </c>
      <c r="K80" s="215">
        <f t="shared" si="79"/>
        <v>6.1306139381122346E-3</v>
      </c>
      <c r="L80" s="52">
        <f t="shared" si="111"/>
        <v>-5.5487575301204746E-2</v>
      </c>
      <c r="N80" s="40">
        <f t="shared" si="112"/>
        <v>36.634482758620699</v>
      </c>
      <c r="O80" s="143">
        <f t="shared" si="113"/>
        <v>33.337209302325583</v>
      </c>
      <c r="P80" s="52">
        <f t="shared" si="114"/>
        <v>-9.0004640655646034E-2</v>
      </c>
    </row>
    <row r="81" spans="1:16" ht="20.100000000000001" customHeight="1" x14ac:dyDescent="0.25">
      <c r="A81" s="38" t="s">
        <v>228</v>
      </c>
      <c r="B81" s="19">
        <v>68.900000000000006</v>
      </c>
      <c r="C81" s="140">
        <v>65.03</v>
      </c>
      <c r="D81" s="247">
        <f t="shared" si="75"/>
        <v>9.3579800888261115E-3</v>
      </c>
      <c r="E81" s="215">
        <f t="shared" si="76"/>
        <v>1.1808006856379193E-2</v>
      </c>
      <c r="F81" s="52">
        <f t="shared" si="77"/>
        <v>-5.6168359941944912E-2</v>
      </c>
      <c r="H81" s="19">
        <v>22.414000000000001</v>
      </c>
      <c r="I81" s="140">
        <v>19.832000000000001</v>
      </c>
      <c r="J81" s="214">
        <f t="shared" si="78"/>
        <v>5.9232143810381017E-3</v>
      </c>
      <c r="K81" s="215">
        <f t="shared" si="79"/>
        <v>6.0582159360527098E-3</v>
      </c>
      <c r="L81" s="52">
        <f t="shared" si="111"/>
        <v>-0.1151958597305256</v>
      </c>
      <c r="N81" s="40">
        <f t="shared" si="112"/>
        <v>3.2531204644412193</v>
      </c>
      <c r="O81" s="143">
        <f t="shared" si="113"/>
        <v>3.0496693833615258</v>
      </c>
      <c r="P81" s="52">
        <f t="shared" si="114"/>
        <v>-6.2540285028959031E-2</v>
      </c>
    </row>
    <row r="82" spans="1:16" ht="20.100000000000001" customHeight="1" x14ac:dyDescent="0.25">
      <c r="A82" s="38" t="s">
        <v>170</v>
      </c>
      <c r="B82" s="19">
        <v>149.85</v>
      </c>
      <c r="C82" s="140">
        <v>38.839999999999996</v>
      </c>
      <c r="D82" s="247">
        <f t="shared" si="75"/>
        <v>2.0352588045146485E-2</v>
      </c>
      <c r="E82" s="215">
        <f t="shared" si="76"/>
        <v>7.0524832585232636E-3</v>
      </c>
      <c r="F82" s="52">
        <f t="shared" si="77"/>
        <v>-0.74080747414080739</v>
      </c>
      <c r="H82" s="19">
        <v>44.531999999999996</v>
      </c>
      <c r="I82" s="140">
        <v>17.460000000000004</v>
      </c>
      <c r="J82" s="214">
        <f t="shared" si="78"/>
        <v>1.1768206603747153E-2</v>
      </c>
      <c r="K82" s="215">
        <f t="shared" si="79"/>
        <v>5.3336249618535867E-3</v>
      </c>
      <c r="L82" s="52">
        <f t="shared" si="111"/>
        <v>-0.60792239288601446</v>
      </c>
      <c r="N82" s="40">
        <f t="shared" si="112"/>
        <v>2.9717717717717718</v>
      </c>
      <c r="O82" s="143">
        <f t="shared" si="113"/>
        <v>4.4953656024716802</v>
      </c>
      <c r="P82" s="52">
        <f t="shared" si="114"/>
        <v>0.51268870818822709</v>
      </c>
    </row>
    <row r="83" spans="1:16" ht="20.100000000000001" customHeight="1" thickBot="1" x14ac:dyDescent="0.3">
      <c r="A83" s="8" t="s">
        <v>17</v>
      </c>
      <c r="B83" s="19">
        <f>B84-SUM(B62:B82)</f>
        <v>885.97999999999865</v>
      </c>
      <c r="C83" s="142">
        <f>C84-SUM(C62:C82)</f>
        <v>349.10999999999967</v>
      </c>
      <c r="D83" s="247">
        <f t="shared" si="75"/>
        <v>0.12033357328154057</v>
      </c>
      <c r="E83" s="215">
        <f t="shared" si="76"/>
        <v>6.3390639299254745E-2</v>
      </c>
      <c r="F83" s="52">
        <f t="shared" si="77"/>
        <v>-0.6059617598591388</v>
      </c>
      <c r="H83" s="19">
        <f>H84-SUM(H62:H82)</f>
        <v>363.35500000000093</v>
      </c>
      <c r="I83" s="142">
        <f>I84-SUM(I62:I82)</f>
        <v>167.29399999999941</v>
      </c>
      <c r="J83" s="214">
        <f t="shared" si="78"/>
        <v>9.6021663309632577E-2</v>
      </c>
      <c r="K83" s="215">
        <f t="shared" si="79"/>
        <v>5.1104436103569906E-2</v>
      </c>
      <c r="L83" s="52">
        <f t="shared" ref="L83" si="118">(I83-H83)/H83</f>
        <v>-0.53958525409035518</v>
      </c>
      <c r="N83" s="40">
        <f t="shared" ref="N83:O84" si="119">(H83/B83)*10</f>
        <v>4.1011648118467852</v>
      </c>
      <c r="O83" s="143">
        <f t="shared" ref="O83" si="120">(I83/C83)*10</f>
        <v>4.7920139784022107</v>
      </c>
      <c r="P83" s="52">
        <f t="shared" ref="P83" si="121">(O83-N83)/N83</f>
        <v>0.16845193944896131</v>
      </c>
    </row>
    <row r="84" spans="1:16" ht="26.25" customHeight="1" thickBot="1" x14ac:dyDescent="0.3">
      <c r="A84" s="12" t="s">
        <v>18</v>
      </c>
      <c r="B84" s="17">
        <v>7362.6999999999989</v>
      </c>
      <c r="C84" s="145">
        <v>5507.28</v>
      </c>
      <c r="D84" s="243">
        <f>SUM(D62:D83)</f>
        <v>1.0000000000000002</v>
      </c>
      <c r="E84" s="244">
        <f>SUM(E62:E83)</f>
        <v>1</v>
      </c>
      <c r="F84" s="57">
        <f>(C84-B84)/B84</f>
        <v>-0.25200266206690475</v>
      </c>
      <c r="G84" s="1"/>
      <c r="H84" s="17">
        <v>3784.0940000000014</v>
      </c>
      <c r="I84" s="145">
        <v>3273.5709999999995</v>
      </c>
      <c r="J84" s="255">
        <f t="shared" si="78"/>
        <v>1</v>
      </c>
      <c r="K84" s="244">
        <f t="shared" si="79"/>
        <v>1</v>
      </c>
      <c r="L84" s="57">
        <f>(I84-H84)/H84</f>
        <v>-0.13491287478588052</v>
      </c>
      <c r="M84" s="1"/>
      <c r="N84" s="37">
        <f t="shared" si="119"/>
        <v>5.1395466337077451</v>
      </c>
      <c r="O84" s="150">
        <f t="shared" si="119"/>
        <v>5.9440794729884807</v>
      </c>
      <c r="P84" s="57">
        <f>(O84-N84)/N84</f>
        <v>0.15653770587549543</v>
      </c>
    </row>
  </sheetData>
  <mergeCells count="33">
    <mergeCell ref="N60:O60"/>
    <mergeCell ref="A59:A61"/>
    <mergeCell ref="B59:C59"/>
    <mergeCell ref="D59:E59"/>
    <mergeCell ref="H59:I59"/>
    <mergeCell ref="J59:K59"/>
    <mergeCell ref="B60:C60"/>
    <mergeCell ref="D60:E60"/>
    <mergeCell ref="H60:I60"/>
    <mergeCell ref="J60:K60"/>
    <mergeCell ref="A36:A38"/>
    <mergeCell ref="B36:C36"/>
    <mergeCell ref="D36:E36"/>
    <mergeCell ref="H36:I36"/>
    <mergeCell ref="N59:O59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6" orientation="portrait" r:id="rId1"/>
  <ignoredErrors>
    <ignoredError sqref="D7:F8 J7:L7 M7:M12 D18:E20 D13:E17 J18:K20 J13:K17 M18 D62:E72 J62:K73 D22:E25 D21:E21 D27:E28 D26:E26 D29:E29 J22:K25 J21:K21 J27:K28 J26:K26 J29:K29 D10:E12 D9:E9 J10:K12 J9:K9 J8:K8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8733D3FF-C9B4-474A-A7D4-99CC2764776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335" id="{A8210132-6198-4564-AE7B-03B0F7EE37E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F62:F84</xm:sqref>
        </x14:conditionalFormatting>
        <x14:conditionalFormatting xmlns:xm="http://schemas.microsoft.com/office/excel/2006/main">
          <x14:cfRule type="iconSet" priority="232" id="{9F903693-1C78-41DC-AEDC-AABBA67CEB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L39:L56 P39:P56 F39:F56</xm:sqref>
        </x14:conditionalFormatting>
        <x14:conditionalFormatting xmlns:xm="http://schemas.microsoft.com/office/excel/2006/main">
          <x14:cfRule type="iconSet" priority="337" id="{207C5D14-6D5D-4471-868F-79729BF58CE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L62:L84</xm:sqref>
        </x14:conditionalFormatting>
        <x14:conditionalFormatting xmlns:xm="http://schemas.microsoft.com/office/excel/2006/main">
          <x14:cfRule type="iconSet" priority="333" id="{189045ED-22CB-47A9-B8A9-6084680E312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P62:P84</xm:sqref>
        </x14:conditionalFormatting>
      </x14:conditionalFormatting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olha18">
    <pageSetUpPr fitToPage="1"/>
  </sheetPr>
  <dimension ref="A1:R8"/>
  <sheetViews>
    <sheetView showGridLines="0" workbookViewId="0">
      <selection activeCell="J6" sqref="J6:K8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141</v>
      </c>
    </row>
    <row r="2" spans="1:18" ht="15.75" thickBot="1" x14ac:dyDescent="0.3"/>
    <row r="3" spans="1:18" x14ac:dyDescent="0.25">
      <c r="A3" s="334" t="s">
        <v>16</v>
      </c>
      <c r="B3" s="317"/>
      <c r="C3" s="317"/>
      <c r="D3" s="353" t="s">
        <v>1</v>
      </c>
      <c r="E3" s="346"/>
      <c r="F3" s="353" t="s">
        <v>104</v>
      </c>
      <c r="G3" s="346"/>
      <c r="H3" s="130" t="s">
        <v>0</v>
      </c>
      <c r="J3" s="347" t="s">
        <v>19</v>
      </c>
      <c r="K3" s="346"/>
      <c r="L3" s="356" t="s">
        <v>104</v>
      </c>
      <c r="M3" s="357"/>
      <c r="N3" s="130" t="s">
        <v>0</v>
      </c>
      <c r="P3" s="345" t="s">
        <v>22</v>
      </c>
      <c r="Q3" s="346"/>
      <c r="R3" s="130" t="s">
        <v>0</v>
      </c>
    </row>
    <row r="4" spans="1:18" x14ac:dyDescent="0.25">
      <c r="A4" s="352"/>
      <c r="B4" s="318"/>
      <c r="C4" s="318"/>
      <c r="D4" s="354" t="s">
        <v>179</v>
      </c>
      <c r="E4" s="348"/>
      <c r="F4" s="354" t="str">
        <f>D4</f>
        <v>jan-jun</v>
      </c>
      <c r="G4" s="348"/>
      <c r="H4" s="131" t="s">
        <v>151</v>
      </c>
      <c r="J4" s="343" t="str">
        <f>D4</f>
        <v>jan-jun</v>
      </c>
      <c r="K4" s="348"/>
      <c r="L4" s="349" t="str">
        <f>D4</f>
        <v>jan-jun</v>
      </c>
      <c r="M4" s="350"/>
      <c r="N4" s="131" t="str">
        <f>H4</f>
        <v>2023/2022</v>
      </c>
      <c r="P4" s="343" t="str">
        <f>D4</f>
        <v>jan-jun</v>
      </c>
      <c r="Q4" s="344"/>
      <c r="R4" s="131" t="str">
        <f>N4</f>
        <v>2023/2022</v>
      </c>
    </row>
    <row r="5" spans="1:18" ht="19.5" customHeight="1" thickBot="1" x14ac:dyDescent="0.3">
      <c r="A5" s="335"/>
      <c r="B5" s="358"/>
      <c r="C5" s="358"/>
      <c r="D5" s="99">
        <v>2022</v>
      </c>
      <c r="E5" s="160">
        <v>2023</v>
      </c>
      <c r="F5" s="99">
        <f>D5</f>
        <v>2022</v>
      </c>
      <c r="G5" s="134">
        <f>E5</f>
        <v>2023</v>
      </c>
      <c r="H5" s="166" t="s">
        <v>1</v>
      </c>
      <c r="J5" s="25">
        <f>D5</f>
        <v>2022</v>
      </c>
      <c r="K5" s="134">
        <f>E5</f>
        <v>2023</v>
      </c>
      <c r="L5" s="159">
        <f>F5</f>
        <v>2022</v>
      </c>
      <c r="M5" s="144">
        <f>G5</f>
        <v>2023</v>
      </c>
      <c r="N5" s="259">
        <v>1000</v>
      </c>
      <c r="P5" s="25">
        <f>D5</f>
        <v>2022</v>
      </c>
      <c r="Q5" s="134">
        <f>E5</f>
        <v>2023</v>
      </c>
      <c r="R5" s="166"/>
    </row>
    <row r="6" spans="1:18" ht="24" customHeight="1" x14ac:dyDescent="0.25">
      <c r="A6" s="161" t="s">
        <v>20</v>
      </c>
      <c r="B6" s="1"/>
      <c r="C6" s="1"/>
      <c r="D6" s="115">
        <v>198832.46000000002</v>
      </c>
      <c r="E6" s="147">
        <v>185666.14000000016</v>
      </c>
      <c r="F6" s="247">
        <f>D6/D8</f>
        <v>0.78068944591052858</v>
      </c>
      <c r="G6" s="246">
        <f>E6/E8</f>
        <v>0.72096918414934552</v>
      </c>
      <c r="H6" s="165">
        <f>(E6-D6)/D6</f>
        <v>-6.6218161762922709E-2</v>
      </c>
      <c r="I6" s="1"/>
      <c r="J6" s="115">
        <v>85440.286000000007</v>
      </c>
      <c r="K6" s="147">
        <v>82655.300000000017</v>
      </c>
      <c r="L6" s="247">
        <f>J6/J8</f>
        <v>0.64573559724976803</v>
      </c>
      <c r="M6" s="246">
        <f>K6/K8</f>
        <v>0.60355110789507194</v>
      </c>
      <c r="N6" s="165">
        <f>(K6-J6)/J6</f>
        <v>-3.2595700814952673E-2</v>
      </c>
      <c r="P6" s="27">
        <f t="shared" ref="P6:Q8" si="0">(J6/D6)*10</f>
        <v>4.2970994776205051</v>
      </c>
      <c r="Q6" s="152">
        <f t="shared" si="0"/>
        <v>4.4518241182802605</v>
      </c>
      <c r="R6" s="165">
        <f>(Q6-P6)/P6</f>
        <v>3.6006762576842467E-2</v>
      </c>
    </row>
    <row r="7" spans="1:18" ht="24" customHeight="1" thickBot="1" x14ac:dyDescent="0.3">
      <c r="A7" s="161" t="s">
        <v>21</v>
      </c>
      <c r="B7" s="1"/>
      <c r="C7" s="1"/>
      <c r="D7" s="117">
        <v>55855.82999999998</v>
      </c>
      <c r="E7" s="140">
        <v>71856.849999999977</v>
      </c>
      <c r="F7" s="247">
        <f>D7/D8</f>
        <v>0.21931055408947139</v>
      </c>
      <c r="G7" s="215">
        <f>E7/E8</f>
        <v>0.27903081585065448</v>
      </c>
      <c r="H7" s="55">
        <f t="shared" ref="H7:H8" si="1">(E7-D7)/D7</f>
        <v>0.28647000680143869</v>
      </c>
      <c r="J7" s="196">
        <v>46874.374000000033</v>
      </c>
      <c r="K7" s="142">
        <v>54293.003000000004</v>
      </c>
      <c r="L7" s="247">
        <f>J7/J8</f>
        <v>0.35426440275023208</v>
      </c>
      <c r="M7" s="215">
        <f>K7/K8</f>
        <v>0.39644889210492806</v>
      </c>
      <c r="N7" s="102">
        <f t="shared" ref="N7:N8" si="2">(K7-J7)/J7</f>
        <v>0.15826619892566388</v>
      </c>
      <c r="P7" s="27">
        <f t="shared" si="0"/>
        <v>8.392028907277906</v>
      </c>
      <c r="Q7" s="152">
        <f t="shared" si="0"/>
        <v>7.5557170958649067</v>
      </c>
      <c r="R7" s="102">
        <f t="shared" ref="R7:R8" si="3">(Q7-P7)/P7</f>
        <v>-9.9655496978533514E-2</v>
      </c>
    </row>
    <row r="8" spans="1:18" ht="26.25" customHeight="1" thickBot="1" x14ac:dyDescent="0.3">
      <c r="A8" s="12" t="s">
        <v>12</v>
      </c>
      <c r="B8" s="162"/>
      <c r="C8" s="162"/>
      <c r="D8" s="163">
        <v>254688.29</v>
      </c>
      <c r="E8" s="145">
        <v>257522.99000000014</v>
      </c>
      <c r="F8" s="243">
        <f>SUM(F6:F7)</f>
        <v>1</v>
      </c>
      <c r="G8" s="244">
        <f>SUM(G6:G7)</f>
        <v>1</v>
      </c>
      <c r="H8" s="164">
        <f t="shared" si="1"/>
        <v>1.1130075905728246E-2</v>
      </c>
      <c r="I8" s="1"/>
      <c r="J8" s="17">
        <v>132314.66000000003</v>
      </c>
      <c r="K8" s="145">
        <v>136948.30300000001</v>
      </c>
      <c r="L8" s="243">
        <f>SUM(L6:L7)</f>
        <v>1</v>
      </c>
      <c r="M8" s="244">
        <f>SUM(M6:M7)</f>
        <v>1</v>
      </c>
      <c r="N8" s="164">
        <f t="shared" si="2"/>
        <v>3.5019876104431517E-2</v>
      </c>
      <c r="O8" s="1"/>
      <c r="P8" s="29">
        <f t="shared" si="0"/>
        <v>5.1951607197959522</v>
      </c>
      <c r="Q8" s="146">
        <f t="shared" si="0"/>
        <v>5.3179059081288216</v>
      </c>
      <c r="R8" s="164">
        <f t="shared" si="3"/>
        <v>2.3626831767716787E-2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3" id="{52F9BA2D-926F-4BED-BB26-06EA02E5922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4" id="{ED20E254-F00D-43DF-9D3E-162AC3AC7B9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1B9CF2B0-53DA-4B69-AB49-9F90C812C3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Folha19">
    <pageSetUpPr fitToPage="1"/>
  </sheetPr>
  <dimension ref="A1:P96"/>
  <sheetViews>
    <sheetView showGridLines="0" topLeftCell="A85" workbookViewId="0">
      <selection activeCell="H96" sqref="H96:I96"/>
    </sheetView>
  </sheetViews>
  <sheetFormatPr defaultRowHeight="15" x14ac:dyDescent="0.25"/>
  <cols>
    <col min="1" max="1" width="33.710937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140</v>
      </c>
    </row>
    <row r="3" spans="1:16" ht="8.25" customHeight="1" thickBot="1" x14ac:dyDescent="0.3"/>
    <row r="4" spans="1:16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104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6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151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2023/2022</v>
      </c>
      <c r="N5" s="343" t="str">
        <f>B5</f>
        <v>jan-jun</v>
      </c>
      <c r="O5" s="344"/>
      <c r="P5" s="131" t="str">
        <f>F5</f>
        <v>2023/2022</v>
      </c>
    </row>
    <row r="6" spans="1:16" ht="19.5" customHeight="1" thickBot="1" x14ac:dyDescent="0.3">
      <c r="A6" s="361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185</v>
      </c>
      <c r="B7" s="39">
        <v>84569.05</v>
      </c>
      <c r="C7" s="147">
        <v>80099.69</v>
      </c>
      <c r="D7" s="247">
        <f>B7/$B$33</f>
        <v>0.33204922770497225</v>
      </c>
      <c r="E7" s="246">
        <f>C7/$C$33</f>
        <v>0.31103898723760548</v>
      </c>
      <c r="F7" s="52">
        <f>(C7-B7)/B7</f>
        <v>-5.2848648530402081E-2</v>
      </c>
      <c r="H7" s="39">
        <v>33758.534</v>
      </c>
      <c r="I7" s="147">
        <v>33571.303</v>
      </c>
      <c r="J7" s="247">
        <f>H7/$H$33</f>
        <v>0.25513827417158447</v>
      </c>
      <c r="K7" s="246">
        <f>I7/$I$33</f>
        <v>0.24513851040563817</v>
      </c>
      <c r="L7" s="52">
        <f>(I7-H7)/H7</f>
        <v>-5.5461827815153283E-3</v>
      </c>
      <c r="N7" s="27">
        <f t="shared" ref="N7:N33" si="0">(H7/B7)*10</f>
        <v>3.9918308175390402</v>
      </c>
      <c r="O7" s="151">
        <f t="shared" ref="O7:O33" si="1">(I7/C7)*10</f>
        <v>4.1911901282014945</v>
      </c>
      <c r="P7" s="61">
        <f>(O7-N7)/N7</f>
        <v>4.9941823633036404E-2</v>
      </c>
    </row>
    <row r="8" spans="1:16" ht="20.100000000000001" customHeight="1" x14ac:dyDescent="0.25">
      <c r="A8" s="8" t="s">
        <v>186</v>
      </c>
      <c r="B8" s="19">
        <v>13027.39</v>
      </c>
      <c r="C8" s="140">
        <v>35713.440000000002</v>
      </c>
      <c r="D8" s="247">
        <f t="shared" ref="D8:D32" si="2">B8/$B$33</f>
        <v>5.1150329683394551E-2</v>
      </c>
      <c r="E8" s="215">
        <f t="shared" ref="E8:E32" si="3">C8/$C$33</f>
        <v>0.13868058925535154</v>
      </c>
      <c r="F8" s="52">
        <f t="shared" ref="F8:F33" si="4">(C8-B8)/B8</f>
        <v>1.7414117486311536</v>
      </c>
      <c r="H8" s="19">
        <v>7940.7539999999999</v>
      </c>
      <c r="I8" s="140">
        <v>20362.535999999996</v>
      </c>
      <c r="J8" s="247">
        <f t="shared" ref="J8:J32" si="5">H8/$H$33</f>
        <v>6.0014166230710916E-2</v>
      </c>
      <c r="K8" s="215">
        <f t="shared" ref="K8:K32" si="6">I8/$I$33</f>
        <v>0.14868775701441142</v>
      </c>
      <c r="L8" s="52">
        <f t="shared" ref="L8:L33" si="7">(I8-H8)/H8</f>
        <v>1.5643076211654454</v>
      </c>
      <c r="M8" s="1"/>
      <c r="N8" s="27">
        <f t="shared" si="0"/>
        <v>6.0954297061805942</v>
      </c>
      <c r="O8" s="152">
        <f t="shared" si="1"/>
        <v>5.7016450949558468</v>
      </c>
      <c r="P8" s="52">
        <f t="shared" ref="P8:P71" si="8">(O8-N8)/N8</f>
        <v>-6.4603256900077261E-2</v>
      </c>
    </row>
    <row r="9" spans="1:16" ht="20.100000000000001" customHeight="1" x14ac:dyDescent="0.25">
      <c r="A9" s="8" t="s">
        <v>152</v>
      </c>
      <c r="B9" s="19">
        <v>18485.47</v>
      </c>
      <c r="C9" s="140">
        <v>14719.78</v>
      </c>
      <c r="D9" s="247">
        <f t="shared" si="2"/>
        <v>7.2580761369123017E-2</v>
      </c>
      <c r="E9" s="215">
        <f t="shared" si="3"/>
        <v>5.7159090922328917E-2</v>
      </c>
      <c r="F9" s="52">
        <f t="shared" si="4"/>
        <v>-0.2037108063792806</v>
      </c>
      <c r="H9" s="19">
        <v>18363.039000000001</v>
      </c>
      <c r="I9" s="140">
        <v>15234.882000000001</v>
      </c>
      <c r="J9" s="247">
        <f t="shared" si="5"/>
        <v>0.1387831023410406</v>
      </c>
      <c r="K9" s="215">
        <f t="shared" si="6"/>
        <v>0.1112454967769845</v>
      </c>
      <c r="L9" s="52">
        <f t="shared" si="7"/>
        <v>-0.17035072462678966</v>
      </c>
      <c r="N9" s="27">
        <f t="shared" si="0"/>
        <v>9.9337690629451121</v>
      </c>
      <c r="O9" s="152">
        <f t="shared" si="1"/>
        <v>10.349938653974448</v>
      </c>
      <c r="P9" s="52">
        <f t="shared" si="8"/>
        <v>4.1894429837485259E-2</v>
      </c>
    </row>
    <row r="10" spans="1:16" ht="20.100000000000001" customHeight="1" x14ac:dyDescent="0.25">
      <c r="A10" s="8" t="s">
        <v>188</v>
      </c>
      <c r="B10" s="19">
        <v>38948.430000000008</v>
      </c>
      <c r="C10" s="140">
        <v>33810.699999999997</v>
      </c>
      <c r="D10" s="247">
        <f t="shared" si="2"/>
        <v>0.1529258765685694</v>
      </c>
      <c r="E10" s="215">
        <f t="shared" si="3"/>
        <v>0.13129196736959289</v>
      </c>
      <c r="F10" s="52">
        <f t="shared" si="4"/>
        <v>-0.13191109372059437</v>
      </c>
      <c r="H10" s="19">
        <v>15607.428</v>
      </c>
      <c r="I10" s="140">
        <v>14548.844999999998</v>
      </c>
      <c r="J10" s="247">
        <f t="shared" si="5"/>
        <v>0.11795690666476408</v>
      </c>
      <c r="K10" s="215">
        <f t="shared" si="6"/>
        <v>0.10623603711248611</v>
      </c>
      <c r="L10" s="52">
        <f t="shared" si="7"/>
        <v>-6.782558920021943E-2</v>
      </c>
      <c r="N10" s="27">
        <f t="shared" si="0"/>
        <v>4.0072033712270292</v>
      </c>
      <c r="O10" s="152">
        <f t="shared" si="1"/>
        <v>4.3030298100897051</v>
      </c>
      <c r="P10" s="52">
        <f t="shared" si="8"/>
        <v>7.3823664899765773E-2</v>
      </c>
    </row>
    <row r="11" spans="1:16" ht="20.100000000000001" customHeight="1" x14ac:dyDescent="0.25">
      <c r="A11" s="8" t="s">
        <v>189</v>
      </c>
      <c r="B11" s="19">
        <v>32354.52</v>
      </c>
      <c r="C11" s="140">
        <v>29303.29</v>
      </c>
      <c r="D11" s="247">
        <f t="shared" si="2"/>
        <v>0.127035758102581</v>
      </c>
      <c r="E11" s="215">
        <f t="shared" si="3"/>
        <v>0.11378902520508946</v>
      </c>
      <c r="F11" s="52">
        <f t="shared" si="4"/>
        <v>-9.4306143314751678E-2</v>
      </c>
      <c r="H11" s="19">
        <v>13260.124</v>
      </c>
      <c r="I11" s="140">
        <v>12172.843999999999</v>
      </c>
      <c r="J11" s="247">
        <f t="shared" si="5"/>
        <v>0.10021658975656964</v>
      </c>
      <c r="K11" s="215">
        <f t="shared" si="6"/>
        <v>8.8886417234392417E-2</v>
      </c>
      <c r="L11" s="52">
        <f t="shared" si="7"/>
        <v>-8.1996216626631896E-2</v>
      </c>
      <c r="N11" s="27">
        <f t="shared" si="0"/>
        <v>4.0983837806896837</v>
      </c>
      <c r="O11" s="152">
        <f t="shared" si="1"/>
        <v>4.154087817443024</v>
      </c>
      <c r="P11" s="52">
        <f t="shared" si="8"/>
        <v>1.359170827676035E-2</v>
      </c>
    </row>
    <row r="12" spans="1:16" ht="20.100000000000001" customHeight="1" x14ac:dyDescent="0.25">
      <c r="A12" s="8" t="s">
        <v>187</v>
      </c>
      <c r="B12" s="19">
        <v>14751.11</v>
      </c>
      <c r="C12" s="140">
        <v>15992.34</v>
      </c>
      <c r="D12" s="247">
        <f t="shared" si="2"/>
        <v>5.7918289058362285E-2</v>
      </c>
      <c r="E12" s="215">
        <f t="shared" si="3"/>
        <v>6.2100630316539895E-2</v>
      </c>
      <c r="F12" s="52">
        <f t="shared" si="4"/>
        <v>8.4144854183854603E-2</v>
      </c>
      <c r="H12" s="19">
        <v>7009.0479999999998</v>
      </c>
      <c r="I12" s="140">
        <v>7354.6840000000002</v>
      </c>
      <c r="J12" s="247">
        <f t="shared" si="5"/>
        <v>5.2972573107167388E-2</v>
      </c>
      <c r="K12" s="215">
        <f t="shared" si="6"/>
        <v>5.3704090075508255E-2</v>
      </c>
      <c r="L12" s="52">
        <f t="shared" si="7"/>
        <v>4.9312831072065771E-2</v>
      </c>
      <c r="N12" s="27">
        <f t="shared" si="0"/>
        <v>4.7515393756808804</v>
      </c>
      <c r="O12" s="152">
        <f t="shared" si="1"/>
        <v>4.5988792134234266</v>
      </c>
      <c r="P12" s="52">
        <f t="shared" si="8"/>
        <v>-3.2128569330350548E-2</v>
      </c>
    </row>
    <row r="13" spans="1:16" ht="20.100000000000001" customHeight="1" x14ac:dyDescent="0.25">
      <c r="A13" s="8" t="s">
        <v>193</v>
      </c>
      <c r="B13" s="19">
        <v>6442.98</v>
      </c>
      <c r="C13" s="140">
        <v>6208.0399999999991</v>
      </c>
      <c r="D13" s="247">
        <f t="shared" si="2"/>
        <v>2.5297511715202923E-2</v>
      </c>
      <c r="E13" s="215">
        <f t="shared" si="3"/>
        <v>2.4106740916607094E-2</v>
      </c>
      <c r="F13" s="52">
        <f t="shared" si="4"/>
        <v>-3.6464493138268397E-2</v>
      </c>
      <c r="H13" s="19">
        <v>4849.982</v>
      </c>
      <c r="I13" s="140">
        <v>4382.8539999999994</v>
      </c>
      <c r="J13" s="247">
        <f t="shared" si="5"/>
        <v>3.6654910347802716E-2</v>
      </c>
      <c r="K13" s="215">
        <f t="shared" si="6"/>
        <v>3.2003711648767183E-2</v>
      </c>
      <c r="L13" s="52">
        <f t="shared" si="7"/>
        <v>-9.6315409005641797E-2</v>
      </c>
      <c r="N13" s="27">
        <f t="shared" si="0"/>
        <v>7.5275447075732043</v>
      </c>
      <c r="O13" s="152">
        <f t="shared" si="1"/>
        <v>7.0599641754885596</v>
      </c>
      <c r="P13" s="52">
        <f t="shared" si="8"/>
        <v>-6.2115942216089126E-2</v>
      </c>
    </row>
    <row r="14" spans="1:16" ht="20.100000000000001" customHeight="1" x14ac:dyDescent="0.25">
      <c r="A14" s="8" t="s">
        <v>154</v>
      </c>
      <c r="B14" s="19">
        <v>4998.4400000000005</v>
      </c>
      <c r="C14" s="140">
        <v>4211.07</v>
      </c>
      <c r="D14" s="247">
        <f t="shared" si="2"/>
        <v>1.96257158112766E-2</v>
      </c>
      <c r="E14" s="215">
        <f t="shared" si="3"/>
        <v>1.6352209952206598E-2</v>
      </c>
      <c r="F14" s="52">
        <f t="shared" si="4"/>
        <v>-0.15752314722193339</v>
      </c>
      <c r="H14" s="19">
        <v>4809.4129999999996</v>
      </c>
      <c r="I14" s="140">
        <v>3842.9480000000003</v>
      </c>
      <c r="J14" s="247">
        <f t="shared" si="5"/>
        <v>3.6348300331951106E-2</v>
      </c>
      <c r="K14" s="215">
        <f t="shared" si="6"/>
        <v>2.806130427187549E-2</v>
      </c>
      <c r="L14" s="52">
        <f t="shared" si="7"/>
        <v>-0.20095279818971656</v>
      </c>
      <c r="N14" s="27">
        <f t="shared" si="0"/>
        <v>9.6218280103392235</v>
      </c>
      <c r="O14" s="152">
        <f t="shared" si="1"/>
        <v>9.1258231280885873</v>
      </c>
      <c r="P14" s="52">
        <f t="shared" si="8"/>
        <v>-5.1549963449528467E-2</v>
      </c>
    </row>
    <row r="15" spans="1:16" ht="20.100000000000001" customHeight="1" x14ac:dyDescent="0.25">
      <c r="A15" s="8" t="s">
        <v>159</v>
      </c>
      <c r="B15" s="19">
        <v>820.83</v>
      </c>
      <c r="C15" s="140">
        <v>1013.3500000000001</v>
      </c>
      <c r="D15" s="247">
        <f t="shared" si="2"/>
        <v>3.2228808006838478E-3</v>
      </c>
      <c r="E15" s="215">
        <f t="shared" si="3"/>
        <v>3.9349884839407941E-3</v>
      </c>
      <c r="F15" s="52">
        <f t="shared" si="4"/>
        <v>0.23454308443892169</v>
      </c>
      <c r="H15" s="19">
        <v>2169.473</v>
      </c>
      <c r="I15" s="140">
        <v>3010.4629999999997</v>
      </c>
      <c r="J15" s="247">
        <f t="shared" si="5"/>
        <v>1.6396316175395824E-2</v>
      </c>
      <c r="K15" s="215">
        <f t="shared" si="6"/>
        <v>2.198247757768856E-2</v>
      </c>
      <c r="L15" s="52">
        <f t="shared" si="7"/>
        <v>0.38764713826814151</v>
      </c>
      <c r="N15" s="27">
        <f t="shared" si="0"/>
        <v>26.430235249686291</v>
      </c>
      <c r="O15" s="152">
        <f t="shared" si="1"/>
        <v>29.708027828489655</v>
      </c>
      <c r="P15" s="52">
        <f t="shared" si="8"/>
        <v>0.12401677653785807</v>
      </c>
    </row>
    <row r="16" spans="1:16" ht="20.100000000000001" customHeight="1" x14ac:dyDescent="0.25">
      <c r="A16" s="8" t="s">
        <v>192</v>
      </c>
      <c r="B16" s="19">
        <v>6810.82</v>
      </c>
      <c r="C16" s="140">
        <v>6000.46</v>
      </c>
      <c r="D16" s="247">
        <f t="shared" si="2"/>
        <v>2.6741786989892623E-2</v>
      </c>
      <c r="E16" s="215">
        <f t="shared" si="3"/>
        <v>2.3300676960919101E-2</v>
      </c>
      <c r="F16" s="52">
        <f t="shared" si="4"/>
        <v>-0.11898126804114625</v>
      </c>
      <c r="H16" s="19">
        <v>3030.2950000000001</v>
      </c>
      <c r="I16" s="140">
        <v>2818.808</v>
      </c>
      <c r="J16" s="247">
        <f t="shared" si="5"/>
        <v>2.290218634881425E-2</v>
      </c>
      <c r="K16" s="215">
        <f t="shared" si="6"/>
        <v>2.0583007881448512E-2</v>
      </c>
      <c r="L16" s="52">
        <f t="shared" si="7"/>
        <v>-6.9790894945871637E-2</v>
      </c>
      <c r="N16" s="27">
        <f t="shared" si="0"/>
        <v>4.4492366557918137</v>
      </c>
      <c r="O16" s="152">
        <f t="shared" si="1"/>
        <v>4.6976531799228729</v>
      </c>
      <c r="P16" s="52">
        <f t="shared" si="8"/>
        <v>5.5833515577932195E-2</v>
      </c>
    </row>
    <row r="17" spans="1:16" ht="20.100000000000001" customHeight="1" x14ac:dyDescent="0.25">
      <c r="A17" s="8" t="s">
        <v>156</v>
      </c>
      <c r="B17" s="19">
        <v>3409.6400000000003</v>
      </c>
      <c r="C17" s="140">
        <v>3276.1800000000003</v>
      </c>
      <c r="D17" s="247">
        <f t="shared" si="2"/>
        <v>1.3387502032386334E-2</v>
      </c>
      <c r="E17" s="215">
        <f t="shared" si="3"/>
        <v>1.2721893295817979E-2</v>
      </c>
      <c r="F17" s="52">
        <f t="shared" si="4"/>
        <v>-3.914196220128812E-2</v>
      </c>
      <c r="H17" s="19">
        <v>2154.6219999999998</v>
      </c>
      <c r="I17" s="140">
        <v>2051.9490000000001</v>
      </c>
      <c r="J17" s="247">
        <f t="shared" si="5"/>
        <v>1.6284076156035915E-2</v>
      </c>
      <c r="K17" s="215">
        <f t="shared" si="6"/>
        <v>1.4983383912395025E-2</v>
      </c>
      <c r="L17" s="52">
        <f t="shared" si="7"/>
        <v>-4.7652442052480565E-2</v>
      </c>
      <c r="N17" s="27">
        <f t="shared" si="0"/>
        <v>6.3192067197710013</v>
      </c>
      <c r="O17" s="152">
        <f t="shared" si="1"/>
        <v>6.2632364522095854</v>
      </c>
      <c r="P17" s="52">
        <f t="shared" si="8"/>
        <v>-8.8571667368153879E-3</v>
      </c>
    </row>
    <row r="18" spans="1:16" ht="20.100000000000001" customHeight="1" x14ac:dyDescent="0.25">
      <c r="A18" s="8" t="s">
        <v>163</v>
      </c>
      <c r="B18" s="19">
        <v>2386.1</v>
      </c>
      <c r="C18" s="140">
        <v>1741.01</v>
      </c>
      <c r="D18" s="247">
        <f t="shared" si="2"/>
        <v>9.3687071360838772E-3</v>
      </c>
      <c r="E18" s="215">
        <f t="shared" si="3"/>
        <v>6.7606002865996549E-3</v>
      </c>
      <c r="F18" s="52">
        <f t="shared" si="4"/>
        <v>-0.27035329617367249</v>
      </c>
      <c r="H18" s="19">
        <v>2292.4539999999997</v>
      </c>
      <c r="I18" s="140">
        <v>1639.6379999999999</v>
      </c>
      <c r="J18" s="247">
        <f t="shared" si="5"/>
        <v>1.7325774785651105E-2</v>
      </c>
      <c r="K18" s="215">
        <f t="shared" si="6"/>
        <v>1.1972678478535068E-2</v>
      </c>
      <c r="L18" s="52">
        <f t="shared" si="7"/>
        <v>-0.28476732793765974</v>
      </c>
      <c r="N18" s="27">
        <f t="shared" si="0"/>
        <v>9.6075353086626709</v>
      </c>
      <c r="O18" s="152">
        <f t="shared" si="1"/>
        <v>9.4177402771954206</v>
      </c>
      <c r="P18" s="52">
        <f t="shared" si="8"/>
        <v>-1.9754809674872691E-2</v>
      </c>
    </row>
    <row r="19" spans="1:16" ht="20.100000000000001" customHeight="1" x14ac:dyDescent="0.25">
      <c r="A19" s="8" t="s">
        <v>196</v>
      </c>
      <c r="B19" s="19">
        <v>3656.4799999999996</v>
      </c>
      <c r="C19" s="140">
        <v>3077.14</v>
      </c>
      <c r="D19" s="247">
        <f t="shared" si="2"/>
        <v>1.4356686756191263E-2</v>
      </c>
      <c r="E19" s="215">
        <f t="shared" si="3"/>
        <v>1.1948991427910961E-2</v>
      </c>
      <c r="F19" s="52">
        <f t="shared" si="4"/>
        <v>-0.15844199886229374</v>
      </c>
      <c r="H19" s="19">
        <v>1898.9640000000002</v>
      </c>
      <c r="I19" s="140">
        <v>1610.0849999999998</v>
      </c>
      <c r="J19" s="247">
        <f t="shared" si="5"/>
        <v>1.4351879073717147E-2</v>
      </c>
      <c r="K19" s="215">
        <f t="shared" si="6"/>
        <v>1.1756881719081977E-2</v>
      </c>
      <c r="L19" s="52">
        <f t="shared" si="7"/>
        <v>-0.15212452684727057</v>
      </c>
      <c r="N19" s="27">
        <f t="shared" si="0"/>
        <v>5.1934209950553543</v>
      </c>
      <c r="O19" s="152">
        <f t="shared" si="1"/>
        <v>5.2324073652807463</v>
      </c>
      <c r="P19" s="52">
        <f t="shared" si="8"/>
        <v>7.5068765390887684E-3</v>
      </c>
    </row>
    <row r="20" spans="1:16" ht="20.100000000000001" customHeight="1" x14ac:dyDescent="0.25">
      <c r="A20" s="8" t="s">
        <v>153</v>
      </c>
      <c r="B20" s="19">
        <v>2776.66</v>
      </c>
      <c r="C20" s="140">
        <v>2426.2399999999998</v>
      </c>
      <c r="D20" s="247">
        <f t="shared" si="2"/>
        <v>1.0902189496030617E-2</v>
      </c>
      <c r="E20" s="215">
        <f t="shared" si="3"/>
        <v>9.4214501004356924E-3</v>
      </c>
      <c r="F20" s="52">
        <f t="shared" si="4"/>
        <v>-0.12620198367823215</v>
      </c>
      <c r="H20" s="19">
        <v>1359.3500000000001</v>
      </c>
      <c r="I20" s="140">
        <v>1208.9359999999999</v>
      </c>
      <c r="J20" s="247">
        <f t="shared" si="5"/>
        <v>1.0273615939458254E-2</v>
      </c>
      <c r="K20" s="215">
        <f t="shared" si="6"/>
        <v>8.8276814937969655E-3</v>
      </c>
      <c r="L20" s="52">
        <f t="shared" si="7"/>
        <v>-0.11065141427888343</v>
      </c>
      <c r="N20" s="27">
        <f t="shared" si="0"/>
        <v>4.8956300015126093</v>
      </c>
      <c r="O20" s="152">
        <f t="shared" si="1"/>
        <v>4.9827552097072019</v>
      </c>
      <c r="P20" s="52">
        <f t="shared" si="8"/>
        <v>1.7796526324022319E-2</v>
      </c>
    </row>
    <row r="21" spans="1:16" ht="20.100000000000001" customHeight="1" x14ac:dyDescent="0.25">
      <c r="A21" s="8" t="s">
        <v>190</v>
      </c>
      <c r="B21" s="19">
        <v>3244.43</v>
      </c>
      <c r="C21" s="140">
        <v>3038.8700000000003</v>
      </c>
      <c r="D21" s="247">
        <f t="shared" si="2"/>
        <v>1.2738826743860111E-2</v>
      </c>
      <c r="E21" s="215">
        <f t="shared" si="3"/>
        <v>1.1800383336648897E-2</v>
      </c>
      <c r="F21" s="52">
        <f t="shared" si="4"/>
        <v>-6.3357816319045107E-2</v>
      </c>
      <c r="H21" s="19">
        <v>1194.6890000000001</v>
      </c>
      <c r="I21" s="140">
        <v>1164.6200000000001</v>
      </c>
      <c r="J21" s="247">
        <f t="shared" si="5"/>
        <v>9.0291506625191763E-3</v>
      </c>
      <c r="K21" s="215">
        <f t="shared" si="6"/>
        <v>8.5040849319615135E-3</v>
      </c>
      <c r="L21" s="52">
        <f t="shared" si="7"/>
        <v>-2.5168893327049933E-2</v>
      </c>
      <c r="N21" s="27">
        <f t="shared" si="0"/>
        <v>3.6822770101373741</v>
      </c>
      <c r="O21" s="152">
        <f t="shared" si="1"/>
        <v>3.8324113897600092</v>
      </c>
      <c r="P21" s="52">
        <f t="shared" si="8"/>
        <v>4.0772157882014978E-2</v>
      </c>
    </row>
    <row r="22" spans="1:16" ht="20.100000000000001" customHeight="1" x14ac:dyDescent="0.25">
      <c r="A22" s="8" t="s">
        <v>208</v>
      </c>
      <c r="B22" s="19">
        <v>497.66</v>
      </c>
      <c r="C22" s="140">
        <v>949.24</v>
      </c>
      <c r="D22" s="247">
        <f t="shared" si="2"/>
        <v>1.9539963930025996E-3</v>
      </c>
      <c r="E22" s="215">
        <f t="shared" si="3"/>
        <v>3.6860398366763297E-3</v>
      </c>
      <c r="F22" s="52">
        <f t="shared" si="4"/>
        <v>0.90740666318369967</v>
      </c>
      <c r="H22" s="19">
        <v>660.18700000000013</v>
      </c>
      <c r="I22" s="140">
        <v>857.98199999999997</v>
      </c>
      <c r="J22" s="247">
        <f t="shared" si="5"/>
        <v>4.9895227029264919E-3</v>
      </c>
      <c r="K22" s="215">
        <f t="shared" si="6"/>
        <v>6.2650064382323871E-3</v>
      </c>
      <c r="L22" s="52">
        <f t="shared" si="7"/>
        <v>0.29960450599602811</v>
      </c>
      <c r="N22" s="27">
        <f t="shared" si="0"/>
        <v>13.265824056584819</v>
      </c>
      <c r="O22" s="152">
        <f t="shared" si="1"/>
        <v>9.0386203699801939</v>
      </c>
      <c r="P22" s="52">
        <f t="shared" si="8"/>
        <v>-0.31865368246809728</v>
      </c>
    </row>
    <row r="23" spans="1:16" ht="20.100000000000001" customHeight="1" x14ac:dyDescent="0.25">
      <c r="A23" s="8" t="s">
        <v>191</v>
      </c>
      <c r="B23" s="19">
        <v>1184.52</v>
      </c>
      <c r="C23" s="140">
        <v>1297.0999999999999</v>
      </c>
      <c r="D23" s="247">
        <f t="shared" si="2"/>
        <v>4.6508616473886566E-3</v>
      </c>
      <c r="E23" s="215">
        <f t="shared" si="3"/>
        <v>5.0368318572256397E-3</v>
      </c>
      <c r="F23" s="52">
        <f t="shared" si="4"/>
        <v>9.5042717725323272E-2</v>
      </c>
      <c r="H23" s="19">
        <v>663.43599999999992</v>
      </c>
      <c r="I23" s="140">
        <v>724.7</v>
      </c>
      <c r="J23" s="247">
        <f t="shared" si="5"/>
        <v>5.0140778051351196E-3</v>
      </c>
      <c r="K23" s="215">
        <f t="shared" si="6"/>
        <v>5.2917778762107031E-3</v>
      </c>
      <c r="L23" s="52">
        <f t="shared" si="7"/>
        <v>9.2343496584448431E-2</v>
      </c>
      <c r="N23" s="27">
        <f t="shared" si="0"/>
        <v>5.6008847465640086</v>
      </c>
      <c r="O23" s="152">
        <f t="shared" si="1"/>
        <v>5.5870788682445465</v>
      </c>
      <c r="P23" s="52">
        <f t="shared" si="8"/>
        <v>-2.4649459762462796E-3</v>
      </c>
    </row>
    <row r="24" spans="1:16" ht="20.100000000000001" customHeight="1" x14ac:dyDescent="0.25">
      <c r="A24" s="8" t="s">
        <v>194</v>
      </c>
      <c r="B24" s="19">
        <v>1234.01</v>
      </c>
      <c r="C24" s="140">
        <v>1233.1500000000001</v>
      </c>
      <c r="D24" s="247">
        <f t="shared" si="2"/>
        <v>4.8451776090687165E-3</v>
      </c>
      <c r="E24" s="215">
        <f t="shared" si="3"/>
        <v>4.7885045137135143E-3</v>
      </c>
      <c r="F24" s="52">
        <f t="shared" si="4"/>
        <v>-6.9691493585943387E-4</v>
      </c>
      <c r="H24" s="19">
        <v>682.64199999999994</v>
      </c>
      <c r="I24" s="140">
        <v>694.71900000000005</v>
      </c>
      <c r="J24" s="247">
        <f t="shared" si="5"/>
        <v>5.1592317888282347E-3</v>
      </c>
      <c r="K24" s="215">
        <f t="shared" si="6"/>
        <v>5.0728558498457617E-3</v>
      </c>
      <c r="L24" s="52">
        <f t="shared" si="7"/>
        <v>1.7691557214469827E-2</v>
      </c>
      <c r="N24" s="27">
        <f t="shared" si="0"/>
        <v>5.531900065639662</v>
      </c>
      <c r="O24" s="152">
        <f t="shared" si="1"/>
        <v>5.6336941977861574</v>
      </c>
      <c r="P24" s="52">
        <f t="shared" si="8"/>
        <v>1.8401296288551961E-2</v>
      </c>
    </row>
    <row r="25" spans="1:16" ht="20.100000000000001" customHeight="1" x14ac:dyDescent="0.25">
      <c r="A25" s="8" t="s">
        <v>210</v>
      </c>
      <c r="B25" s="19">
        <v>677.84</v>
      </c>
      <c r="C25" s="140">
        <v>428.24</v>
      </c>
      <c r="D25" s="247">
        <f t="shared" si="2"/>
        <v>2.6614494133201019E-3</v>
      </c>
      <c r="E25" s="215">
        <f t="shared" si="3"/>
        <v>1.662919493129526E-3</v>
      </c>
      <c r="F25" s="52">
        <f t="shared" si="4"/>
        <v>-0.3682284904992329</v>
      </c>
      <c r="H25" s="19">
        <v>830.52799999999991</v>
      </c>
      <c r="I25" s="140">
        <v>601.19499999999994</v>
      </c>
      <c r="J25" s="247">
        <f t="shared" si="5"/>
        <v>6.2769159517169111E-3</v>
      </c>
      <c r="K25" s="215">
        <f t="shared" si="6"/>
        <v>4.3899412174534195E-3</v>
      </c>
      <c r="L25" s="52">
        <f t="shared" si="7"/>
        <v>-0.27612916120829156</v>
      </c>
      <c r="N25" s="27">
        <f t="shared" si="0"/>
        <v>12.252566977457807</v>
      </c>
      <c r="O25" s="152">
        <f t="shared" si="1"/>
        <v>14.03873995890155</v>
      </c>
      <c r="P25" s="52">
        <f t="shared" si="8"/>
        <v>0.14577949132862789</v>
      </c>
    </row>
    <row r="26" spans="1:16" ht="20.100000000000001" customHeight="1" x14ac:dyDescent="0.25">
      <c r="A26" s="8" t="s">
        <v>202</v>
      </c>
      <c r="B26" s="19">
        <v>1402.7699999999998</v>
      </c>
      <c r="C26" s="140">
        <v>1123.43</v>
      </c>
      <c r="D26" s="247">
        <f t="shared" si="2"/>
        <v>5.5077915046663501E-3</v>
      </c>
      <c r="E26" s="215">
        <f t="shared" si="3"/>
        <v>4.3624454655485324E-3</v>
      </c>
      <c r="F26" s="52">
        <f t="shared" si="4"/>
        <v>-0.19913456945899879</v>
      </c>
      <c r="H26" s="19">
        <v>650.14700000000005</v>
      </c>
      <c r="I26" s="140">
        <v>592.22699999999998</v>
      </c>
      <c r="J26" s="247">
        <f t="shared" si="5"/>
        <v>4.9136429780343291E-3</v>
      </c>
      <c r="K26" s="215">
        <f t="shared" si="6"/>
        <v>4.3244566528144552E-3</v>
      </c>
      <c r="L26" s="52">
        <f t="shared" si="7"/>
        <v>-8.9087544816787698E-2</v>
      </c>
      <c r="N26" s="27">
        <f t="shared" si="0"/>
        <v>4.6347369846803126</v>
      </c>
      <c r="O26" s="152">
        <f t="shared" si="1"/>
        <v>5.271596806209554</v>
      </c>
      <c r="P26" s="52">
        <f t="shared" si="8"/>
        <v>0.13741013214651049</v>
      </c>
    </row>
    <row r="27" spans="1:16" ht="20.100000000000001" customHeight="1" x14ac:dyDescent="0.25">
      <c r="A27" s="8" t="s">
        <v>212</v>
      </c>
      <c r="B27" s="19">
        <v>596.15</v>
      </c>
      <c r="C27" s="140">
        <v>667.82999999999993</v>
      </c>
      <c r="D27" s="247">
        <f t="shared" si="2"/>
        <v>2.3407043959500452E-3</v>
      </c>
      <c r="E27" s="215">
        <f t="shared" si="3"/>
        <v>2.5932830307694079E-3</v>
      </c>
      <c r="F27" s="52">
        <f t="shared" si="4"/>
        <v>0.12023819508512951</v>
      </c>
      <c r="H27" s="19">
        <v>478.73799999999994</v>
      </c>
      <c r="I27" s="140">
        <v>576.64499999999998</v>
      </c>
      <c r="J27" s="247">
        <f t="shared" si="5"/>
        <v>3.6181780612972118E-3</v>
      </c>
      <c r="K27" s="215">
        <f t="shared" si="6"/>
        <v>4.2106764915517047E-3</v>
      </c>
      <c r="L27" s="52">
        <f t="shared" si="7"/>
        <v>0.20451060914320579</v>
      </c>
      <c r="N27" s="27">
        <f t="shared" ref="N27" si="9">(H27/B27)*10</f>
        <v>8.0304956806172925</v>
      </c>
      <c r="O27" s="152">
        <f t="shared" ref="O27" si="10">(I27/C27)*10</f>
        <v>8.6346076097210371</v>
      </c>
      <c r="P27" s="52">
        <f t="shared" ref="P27" si="11">(O27-N27)/N27</f>
        <v>7.5227227948313574E-2</v>
      </c>
    </row>
    <row r="28" spans="1:16" ht="20.100000000000001" customHeight="1" x14ac:dyDescent="0.25">
      <c r="A28" s="8" t="s">
        <v>197</v>
      </c>
      <c r="B28" s="19">
        <v>539.64</v>
      </c>
      <c r="C28" s="140">
        <v>788.43</v>
      </c>
      <c r="D28" s="247">
        <f t="shared" si="2"/>
        <v>2.1188253295822902E-3</v>
      </c>
      <c r="E28" s="215">
        <f t="shared" si="3"/>
        <v>3.0615907340932938E-3</v>
      </c>
      <c r="F28" s="52">
        <f t="shared" si="4"/>
        <v>0.46102957527240379</v>
      </c>
      <c r="H28" s="19">
        <v>353.35299999999995</v>
      </c>
      <c r="I28" s="140">
        <v>562.19900000000007</v>
      </c>
      <c r="J28" s="247">
        <f t="shared" si="5"/>
        <v>2.670550640420342E-3</v>
      </c>
      <c r="K28" s="215">
        <f t="shared" si="6"/>
        <v>4.1051914312512502E-3</v>
      </c>
      <c r="L28" s="52">
        <f t="shared" si="7"/>
        <v>0.59104068735796822</v>
      </c>
      <c r="N28" s="27">
        <f t="shared" si="0"/>
        <v>6.5479393669853971</v>
      </c>
      <c r="O28" s="152">
        <f t="shared" si="1"/>
        <v>7.1306140050480078</v>
      </c>
      <c r="P28" s="52">
        <f t="shared" si="8"/>
        <v>8.8985955031967254E-2</v>
      </c>
    </row>
    <row r="29" spans="1:16" ht="20.100000000000001" customHeight="1" x14ac:dyDescent="0.25">
      <c r="A29" s="8" t="s">
        <v>198</v>
      </c>
      <c r="B29" s="19">
        <v>719.73</v>
      </c>
      <c r="C29" s="140">
        <v>996.69999999999993</v>
      </c>
      <c r="D29" s="247">
        <f t="shared" si="2"/>
        <v>2.8259249767627714E-3</v>
      </c>
      <c r="E29" s="215">
        <f t="shared" si="3"/>
        <v>3.8703340622132415E-3</v>
      </c>
      <c r="F29" s="52">
        <f>(C29-B29)/B29</f>
        <v>0.38482486487988538</v>
      </c>
      <c r="H29" s="19">
        <v>434.47899999999998</v>
      </c>
      <c r="I29" s="140">
        <v>553.48299999999995</v>
      </c>
      <c r="J29" s="247">
        <f t="shared" si="5"/>
        <v>3.2836799792252784E-3</v>
      </c>
      <c r="K29" s="215">
        <f t="shared" si="6"/>
        <v>4.041546977037019E-3</v>
      </c>
      <c r="L29" s="52">
        <f>(I29-H29)/H29</f>
        <v>0.27390046469449608</v>
      </c>
      <c r="N29" s="27">
        <f t="shared" si="0"/>
        <v>6.0366943159240272</v>
      </c>
      <c r="O29" s="152">
        <f t="shared" si="1"/>
        <v>5.5531554128624458</v>
      </c>
      <c r="P29" s="52">
        <f>(O29-N29)/N29</f>
        <v>-8.009994837506805E-2</v>
      </c>
    </row>
    <row r="30" spans="1:16" ht="20.100000000000001" customHeight="1" x14ac:dyDescent="0.25">
      <c r="A30" s="8" t="s">
        <v>199</v>
      </c>
      <c r="B30" s="19">
        <v>1074.4000000000001</v>
      </c>
      <c r="C30" s="140">
        <v>730.98</v>
      </c>
      <c r="D30" s="247">
        <f t="shared" si="2"/>
        <v>4.2184899824016251E-3</v>
      </c>
      <c r="E30" s="215">
        <f t="shared" si="3"/>
        <v>2.8385038555198512E-3</v>
      </c>
      <c r="F30" s="52">
        <f t="shared" si="4"/>
        <v>-0.31963886820551007</v>
      </c>
      <c r="H30" s="19">
        <v>778.71800000000007</v>
      </c>
      <c r="I30" s="140">
        <v>550.83400000000006</v>
      </c>
      <c r="J30" s="247">
        <f t="shared" si="5"/>
        <v>5.8853493634038719E-3</v>
      </c>
      <c r="K30" s="215">
        <f t="shared" si="6"/>
        <v>4.022203911500823E-3</v>
      </c>
      <c r="L30" s="52">
        <f t="shared" si="7"/>
        <v>-0.2926399543865687</v>
      </c>
      <c r="N30" s="27">
        <f t="shared" si="0"/>
        <v>7.2479337304542071</v>
      </c>
      <c r="O30" s="152">
        <f t="shared" si="1"/>
        <v>7.5355550083449616</v>
      </c>
      <c r="P30" s="52">
        <f t="shared" si="8"/>
        <v>3.968321022062244E-2</v>
      </c>
    </row>
    <row r="31" spans="1:16" ht="20.100000000000001" customHeight="1" x14ac:dyDescent="0.25">
      <c r="A31" s="8" t="s">
        <v>157</v>
      </c>
      <c r="B31" s="19">
        <v>655.63</v>
      </c>
      <c r="C31" s="140">
        <v>586.74</v>
      </c>
      <c r="D31" s="247">
        <f t="shared" si="2"/>
        <v>2.5742447758395175E-3</v>
      </c>
      <c r="E31" s="215">
        <f t="shared" si="3"/>
        <v>2.2783985227881986E-3</v>
      </c>
      <c r="F31" s="52">
        <f t="shared" si="4"/>
        <v>-0.10507450848801914</v>
      </c>
      <c r="H31" s="19">
        <v>601.29700000000003</v>
      </c>
      <c r="I31" s="140">
        <v>537.13499999999999</v>
      </c>
      <c r="J31" s="247">
        <f t="shared" si="5"/>
        <v>4.5444473046297347E-3</v>
      </c>
      <c r="K31" s="215">
        <f t="shared" si="6"/>
        <v>3.9221734642451165E-3</v>
      </c>
      <c r="L31" s="52">
        <f t="shared" si="7"/>
        <v>-0.10670600385500016</v>
      </c>
      <c r="N31" s="27">
        <f t="shared" si="0"/>
        <v>9.171285633665331</v>
      </c>
      <c r="O31" s="152">
        <f t="shared" si="1"/>
        <v>9.15456590653441</v>
      </c>
      <c r="P31" s="52">
        <f t="shared" si="8"/>
        <v>-1.8230516198892903E-3</v>
      </c>
    </row>
    <row r="32" spans="1:16" ht="20.100000000000001" customHeight="1" thickBot="1" x14ac:dyDescent="0.3">
      <c r="A32" s="8" t="s">
        <v>17</v>
      </c>
      <c r="B32" s="19">
        <f>B33-SUM(B7:B31)</f>
        <v>9423.5899999999383</v>
      </c>
      <c r="C32" s="140">
        <f>C33-SUM(C7:C31)</f>
        <v>8089.5500000000175</v>
      </c>
      <c r="D32" s="247">
        <f t="shared" si="2"/>
        <v>3.7000484003406428E-2</v>
      </c>
      <c r="E32" s="215">
        <f t="shared" si="3"/>
        <v>3.1412923560727599E-2</v>
      </c>
      <c r="F32" s="52">
        <f t="shared" si="4"/>
        <v>-0.14156388382770574</v>
      </c>
      <c r="H32" s="19">
        <f>H33-SUM(H7:H31)</f>
        <v>6482.9660000000295</v>
      </c>
      <c r="I32" s="140">
        <f>I33-SUM(I7:I31)</f>
        <v>5721.789000000048</v>
      </c>
      <c r="J32" s="247">
        <f t="shared" si="5"/>
        <v>4.8996581331199628E-2</v>
      </c>
      <c r="K32" s="215">
        <f t="shared" si="6"/>
        <v>4.1780649154886176E-2</v>
      </c>
      <c r="L32" s="52">
        <f t="shared" si="7"/>
        <v>-0.1174118451338443</v>
      </c>
      <c r="N32" s="27">
        <f t="shared" si="0"/>
        <v>6.8795077035398098</v>
      </c>
      <c r="O32" s="152">
        <f t="shared" si="1"/>
        <v>7.0730621604416015</v>
      </c>
      <c r="P32" s="52">
        <f t="shared" si="8"/>
        <v>2.8134928434224944E-2</v>
      </c>
    </row>
    <row r="33" spans="1:16" ht="26.25" customHeight="1" thickBot="1" x14ac:dyDescent="0.3">
      <c r="A33" s="12" t="s">
        <v>18</v>
      </c>
      <c r="B33" s="17">
        <v>254688.29</v>
      </c>
      <c r="C33" s="145">
        <v>257522.99</v>
      </c>
      <c r="D33" s="243">
        <f>SUM(D7:D32)</f>
        <v>0.99999999999999989</v>
      </c>
      <c r="E33" s="244">
        <f>SUM(E7:E32)</f>
        <v>1.0000000000000002</v>
      </c>
      <c r="F33" s="57">
        <f t="shared" si="4"/>
        <v>1.1130075905727673E-2</v>
      </c>
      <c r="G33" s="1"/>
      <c r="H33" s="17">
        <v>132314.66000000006</v>
      </c>
      <c r="I33" s="145">
        <v>136948.30300000004</v>
      </c>
      <c r="J33" s="243">
        <f>SUM(J7:J32)</f>
        <v>1</v>
      </c>
      <c r="K33" s="244">
        <f>SUM(K7:K32)</f>
        <v>1</v>
      </c>
      <c r="L33" s="57">
        <f t="shared" si="7"/>
        <v>3.501987610443151E-2</v>
      </c>
      <c r="N33" s="29">
        <f t="shared" si="0"/>
        <v>5.195160719795954</v>
      </c>
      <c r="O33" s="146">
        <f t="shared" si="1"/>
        <v>5.317905908128826</v>
      </c>
      <c r="P33" s="57">
        <f t="shared" si="8"/>
        <v>2.362683176771729E-2</v>
      </c>
    </row>
    <row r="35" spans="1:16" ht="15.75" thickBot="1" x14ac:dyDescent="0.3"/>
    <row r="36" spans="1:16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6" x14ac:dyDescent="0.25">
      <c r="A37" s="360"/>
      <c r="B37" s="354" t="str">
        <f>B5</f>
        <v>jan-jun</v>
      </c>
      <c r="C37" s="348"/>
      <c r="D37" s="354" t="str">
        <f>B5</f>
        <v>jan-jun</v>
      </c>
      <c r="E37" s="348"/>
      <c r="F37" s="131" t="str">
        <f>F5</f>
        <v>2023/2022</v>
      </c>
      <c r="H37" s="343" t="str">
        <f>B5</f>
        <v>jan-jun</v>
      </c>
      <c r="I37" s="348"/>
      <c r="J37" s="354" t="str">
        <f>B5</f>
        <v>jan-jun</v>
      </c>
      <c r="K37" s="344"/>
      <c r="L37" s="131" t="str">
        <f>L5</f>
        <v>2023/2022</v>
      </c>
      <c r="N37" s="343" t="str">
        <f>B5</f>
        <v>jan-jun</v>
      </c>
      <c r="O37" s="344"/>
      <c r="P37" s="131" t="str">
        <f>P5</f>
        <v>2023/2022</v>
      </c>
    </row>
    <row r="38" spans="1:16" ht="19.5" customHeight="1" thickBot="1" x14ac:dyDescent="0.3">
      <c r="A38" s="361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185</v>
      </c>
      <c r="B39" s="39">
        <v>84569.05</v>
      </c>
      <c r="C39" s="147">
        <v>80099.69</v>
      </c>
      <c r="D39" s="247">
        <f t="shared" ref="D39:D61" si="12">B39/$B$62</f>
        <v>0.42532818836521974</v>
      </c>
      <c r="E39" s="246">
        <f t="shared" ref="E39:E61" si="13">C39/$C$62</f>
        <v>0.43141786649951364</v>
      </c>
      <c r="F39" s="52">
        <f>(C39-B39)/B39</f>
        <v>-5.2848648530402081E-2</v>
      </c>
      <c r="H39" s="39">
        <v>33758.534</v>
      </c>
      <c r="I39" s="147">
        <v>33571.303</v>
      </c>
      <c r="J39" s="247">
        <f t="shared" ref="J39:J61" si="14">H39/$H$62</f>
        <v>0.39511260531126957</v>
      </c>
      <c r="K39" s="246">
        <f t="shared" ref="K39:K61" si="15">I39/$I$62</f>
        <v>0.40616031881803111</v>
      </c>
      <c r="L39" s="52">
        <f>(I39-H39)/H39</f>
        <v>-5.5461827815153283E-3</v>
      </c>
      <c r="N39" s="27">
        <f t="shared" ref="N39:N62" si="16">(H39/B39)*10</f>
        <v>3.9918308175390402</v>
      </c>
      <c r="O39" s="151">
        <f t="shared" ref="O39:O62" si="17">(I39/C39)*10</f>
        <v>4.1911901282014945</v>
      </c>
      <c r="P39" s="61">
        <f t="shared" si="8"/>
        <v>4.9941823633036404E-2</v>
      </c>
    </row>
    <row r="40" spans="1:16" ht="20.100000000000001" customHeight="1" x14ac:dyDescent="0.25">
      <c r="A40" s="38" t="s">
        <v>188</v>
      </c>
      <c r="B40" s="19">
        <v>38948.430000000008</v>
      </c>
      <c r="C40" s="140">
        <v>33810.699999999997</v>
      </c>
      <c r="D40" s="247">
        <f t="shared" si="12"/>
        <v>0.19588567178618629</v>
      </c>
      <c r="E40" s="215">
        <f t="shared" si="13"/>
        <v>0.18210482536018685</v>
      </c>
      <c r="F40" s="52">
        <f t="shared" ref="F40:F62" si="18">(C40-B40)/B40</f>
        <v>-0.13191109372059437</v>
      </c>
      <c r="H40" s="19">
        <v>15607.428</v>
      </c>
      <c r="I40" s="140">
        <v>14548.844999999998</v>
      </c>
      <c r="J40" s="247">
        <f t="shared" si="14"/>
        <v>0.18267059639758224</v>
      </c>
      <c r="K40" s="215">
        <f t="shared" si="15"/>
        <v>0.1760182952575334</v>
      </c>
      <c r="L40" s="52">
        <f t="shared" ref="L40:L62" si="19">(I40-H40)/H40</f>
        <v>-6.782558920021943E-2</v>
      </c>
      <c r="N40" s="27">
        <f t="shared" si="16"/>
        <v>4.0072033712270292</v>
      </c>
      <c r="O40" s="152">
        <f t="shared" si="17"/>
        <v>4.3030298100897051</v>
      </c>
      <c r="P40" s="52">
        <f t="shared" si="8"/>
        <v>7.3823664899765773E-2</v>
      </c>
    </row>
    <row r="41" spans="1:16" ht="20.100000000000001" customHeight="1" x14ac:dyDescent="0.25">
      <c r="A41" s="38" t="s">
        <v>189</v>
      </c>
      <c r="B41" s="19">
        <v>32354.52</v>
      </c>
      <c r="C41" s="140">
        <v>29303.29</v>
      </c>
      <c r="D41" s="247">
        <f t="shared" si="12"/>
        <v>0.16272252528586131</v>
      </c>
      <c r="E41" s="215">
        <f t="shared" si="13"/>
        <v>0.15782786242014835</v>
      </c>
      <c r="F41" s="52">
        <f t="shared" si="18"/>
        <v>-9.4306143314751678E-2</v>
      </c>
      <c r="H41" s="19">
        <v>13260.124</v>
      </c>
      <c r="I41" s="140">
        <v>12172.843999999999</v>
      </c>
      <c r="J41" s="247">
        <f t="shared" si="14"/>
        <v>0.1551975610194001</v>
      </c>
      <c r="K41" s="215">
        <f t="shared" si="15"/>
        <v>0.14727239511561874</v>
      </c>
      <c r="L41" s="52">
        <f t="shared" si="19"/>
        <v>-8.1996216626631896E-2</v>
      </c>
      <c r="N41" s="27">
        <f t="shared" si="16"/>
        <v>4.0983837806896837</v>
      </c>
      <c r="O41" s="152">
        <f t="shared" si="17"/>
        <v>4.154087817443024</v>
      </c>
      <c r="P41" s="52">
        <f t="shared" si="8"/>
        <v>1.359170827676035E-2</v>
      </c>
    </row>
    <row r="42" spans="1:16" ht="20.100000000000001" customHeight="1" x14ac:dyDescent="0.25">
      <c r="A42" s="38" t="s">
        <v>187</v>
      </c>
      <c r="B42" s="19">
        <v>14751.11</v>
      </c>
      <c r="C42" s="140">
        <v>15992.34</v>
      </c>
      <c r="D42" s="247">
        <f t="shared" si="12"/>
        <v>7.4188641029739322E-2</v>
      </c>
      <c r="E42" s="215">
        <f t="shared" si="13"/>
        <v>8.6134930149353028E-2</v>
      </c>
      <c r="F42" s="52">
        <f t="shared" si="18"/>
        <v>8.4144854183854603E-2</v>
      </c>
      <c r="H42" s="19">
        <v>7009.0479999999998</v>
      </c>
      <c r="I42" s="140">
        <v>7354.6840000000002</v>
      </c>
      <c r="J42" s="247">
        <f t="shared" si="14"/>
        <v>8.2034463227335153E-2</v>
      </c>
      <c r="K42" s="215">
        <f t="shared" si="15"/>
        <v>8.8980186388531668E-2</v>
      </c>
      <c r="L42" s="52">
        <f t="shared" si="19"/>
        <v>4.9312831072065771E-2</v>
      </c>
      <c r="N42" s="27">
        <f t="shared" si="16"/>
        <v>4.7515393756808804</v>
      </c>
      <c r="O42" s="152">
        <f t="shared" si="17"/>
        <v>4.5988792134234266</v>
      </c>
      <c r="P42" s="52">
        <f t="shared" si="8"/>
        <v>-3.2128569330350548E-2</v>
      </c>
    </row>
    <row r="43" spans="1:16" ht="20.100000000000001" customHeight="1" x14ac:dyDescent="0.25">
      <c r="A43" s="38" t="s">
        <v>193</v>
      </c>
      <c r="B43" s="19">
        <v>6442.98</v>
      </c>
      <c r="C43" s="140">
        <v>6208.0399999999991</v>
      </c>
      <c r="D43" s="247">
        <f t="shared" si="12"/>
        <v>3.2404065211485089E-2</v>
      </c>
      <c r="E43" s="215">
        <f t="shared" si="13"/>
        <v>3.3436575996032447E-2</v>
      </c>
      <c r="F43" s="52">
        <f t="shared" si="18"/>
        <v>-3.6464493138268397E-2</v>
      </c>
      <c r="H43" s="19">
        <v>4849.982</v>
      </c>
      <c r="I43" s="140">
        <v>4382.8539999999994</v>
      </c>
      <c r="J43" s="247">
        <f t="shared" si="14"/>
        <v>5.6764580586726954E-2</v>
      </c>
      <c r="K43" s="215">
        <f t="shared" si="15"/>
        <v>5.302568619314188E-2</v>
      </c>
      <c r="L43" s="52">
        <f t="shared" si="19"/>
        <v>-9.6315409005641797E-2</v>
      </c>
      <c r="N43" s="27">
        <f t="shared" si="16"/>
        <v>7.5275447075732043</v>
      </c>
      <c r="O43" s="152">
        <f t="shared" si="17"/>
        <v>7.0599641754885596</v>
      </c>
      <c r="P43" s="52">
        <f t="shared" si="8"/>
        <v>-6.2115942216089126E-2</v>
      </c>
    </row>
    <row r="44" spans="1:16" ht="20.100000000000001" customHeight="1" x14ac:dyDescent="0.25">
      <c r="A44" s="38" t="s">
        <v>192</v>
      </c>
      <c r="B44" s="19">
        <v>6810.82</v>
      </c>
      <c r="C44" s="140">
        <v>6000.46</v>
      </c>
      <c r="D44" s="247">
        <f t="shared" si="12"/>
        <v>3.4254064954987735E-2</v>
      </c>
      <c r="E44" s="215">
        <f t="shared" si="13"/>
        <v>3.2318547689955748E-2</v>
      </c>
      <c r="F44" s="52">
        <f t="shared" si="18"/>
        <v>-0.11898126804114625</v>
      </c>
      <c r="H44" s="19">
        <v>3030.2950000000001</v>
      </c>
      <c r="I44" s="140">
        <v>2818.808</v>
      </c>
      <c r="J44" s="247">
        <f t="shared" si="14"/>
        <v>3.5466817140569956E-2</v>
      </c>
      <c r="K44" s="215">
        <f t="shared" si="15"/>
        <v>3.4103173057263118E-2</v>
      </c>
      <c r="L44" s="52">
        <f t="shared" si="19"/>
        <v>-6.9790894945871637E-2</v>
      </c>
      <c r="N44" s="27">
        <f t="shared" si="16"/>
        <v>4.4492366557918137</v>
      </c>
      <c r="O44" s="152">
        <f t="shared" si="17"/>
        <v>4.6976531799228729</v>
      </c>
      <c r="P44" s="52">
        <f t="shared" si="8"/>
        <v>5.5833515577932195E-2</v>
      </c>
    </row>
    <row r="45" spans="1:16" ht="20.100000000000001" customHeight="1" x14ac:dyDescent="0.25">
      <c r="A45" s="38" t="s">
        <v>196</v>
      </c>
      <c r="B45" s="19">
        <v>3656.4799999999996</v>
      </c>
      <c r="C45" s="140">
        <v>3077.14</v>
      </c>
      <c r="D45" s="247">
        <f t="shared" si="12"/>
        <v>1.8389753866144394E-2</v>
      </c>
      <c r="E45" s="215">
        <f t="shared" si="13"/>
        <v>1.6573512003858107E-2</v>
      </c>
      <c r="F45" s="52">
        <f t="shared" si="18"/>
        <v>-0.15844199886229374</v>
      </c>
      <c r="H45" s="19">
        <v>1898.9640000000002</v>
      </c>
      <c r="I45" s="140">
        <v>1610.0849999999998</v>
      </c>
      <c r="J45" s="247">
        <f t="shared" si="14"/>
        <v>2.2225627849607146E-2</v>
      </c>
      <c r="K45" s="215">
        <f t="shared" si="15"/>
        <v>1.9479513110472045E-2</v>
      </c>
      <c r="L45" s="52">
        <f t="shared" si="19"/>
        <v>-0.15212452684727057</v>
      </c>
      <c r="N45" s="27">
        <f t="shared" si="16"/>
        <v>5.1934209950553543</v>
      </c>
      <c r="O45" s="152">
        <f t="shared" si="17"/>
        <v>5.2324073652807463</v>
      </c>
      <c r="P45" s="52">
        <f t="shared" si="8"/>
        <v>7.5068765390887684E-3</v>
      </c>
    </row>
    <row r="46" spans="1:16" ht="20.100000000000001" customHeight="1" x14ac:dyDescent="0.25">
      <c r="A46" s="38" t="s">
        <v>190</v>
      </c>
      <c r="B46" s="19">
        <v>3244.43</v>
      </c>
      <c r="C46" s="140">
        <v>3038.8700000000003</v>
      </c>
      <c r="D46" s="247">
        <f t="shared" si="12"/>
        <v>1.6317406121716747E-2</v>
      </c>
      <c r="E46" s="215">
        <f t="shared" si="13"/>
        <v>1.636738933658017E-2</v>
      </c>
      <c r="F46" s="52">
        <f t="shared" si="18"/>
        <v>-6.3357816319045107E-2</v>
      </c>
      <c r="H46" s="19">
        <v>1194.6890000000001</v>
      </c>
      <c r="I46" s="140">
        <v>1164.6200000000001</v>
      </c>
      <c r="J46" s="247">
        <f t="shared" si="14"/>
        <v>1.3982736434192176E-2</v>
      </c>
      <c r="K46" s="215">
        <f t="shared" si="15"/>
        <v>1.4090082547640626E-2</v>
      </c>
      <c r="L46" s="52">
        <f t="shared" si="19"/>
        <v>-2.5168893327049933E-2</v>
      </c>
      <c r="N46" s="27">
        <f t="shared" si="16"/>
        <v>3.6822770101373741</v>
      </c>
      <c r="O46" s="152">
        <f t="shared" si="17"/>
        <v>3.8324113897600092</v>
      </c>
      <c r="P46" s="52">
        <f t="shared" si="8"/>
        <v>4.0772157882014978E-2</v>
      </c>
    </row>
    <row r="47" spans="1:16" ht="20.100000000000001" customHeight="1" x14ac:dyDescent="0.25">
      <c r="A47" s="38" t="s">
        <v>191</v>
      </c>
      <c r="B47" s="19">
        <v>1184.52</v>
      </c>
      <c r="C47" s="140">
        <v>1297.0999999999999</v>
      </c>
      <c r="D47" s="247">
        <f t="shared" si="12"/>
        <v>5.9573773819425668E-3</v>
      </c>
      <c r="E47" s="215">
        <f t="shared" si="13"/>
        <v>6.9861957597653511E-3</v>
      </c>
      <c r="F47" s="52">
        <f t="shared" si="18"/>
        <v>9.5042717725323272E-2</v>
      </c>
      <c r="H47" s="19">
        <v>663.43599999999992</v>
      </c>
      <c r="I47" s="140">
        <v>724.7</v>
      </c>
      <c r="J47" s="247">
        <f t="shared" si="14"/>
        <v>7.7649084648429168E-3</v>
      </c>
      <c r="K47" s="215">
        <f t="shared" si="15"/>
        <v>8.7677378220150457E-3</v>
      </c>
      <c r="L47" s="52">
        <f t="shared" si="19"/>
        <v>9.2343496584448431E-2</v>
      </c>
      <c r="N47" s="27">
        <f t="shared" si="16"/>
        <v>5.6008847465640086</v>
      </c>
      <c r="O47" s="152">
        <f t="shared" si="17"/>
        <v>5.5870788682445465</v>
      </c>
      <c r="P47" s="52">
        <f t="shared" si="8"/>
        <v>-2.4649459762462796E-3</v>
      </c>
    </row>
    <row r="48" spans="1:16" ht="20.100000000000001" customHeight="1" x14ac:dyDescent="0.25">
      <c r="A48" s="38" t="s">
        <v>194</v>
      </c>
      <c r="B48" s="19">
        <v>1234.01</v>
      </c>
      <c r="C48" s="140">
        <v>1233.1500000000001</v>
      </c>
      <c r="D48" s="247">
        <f t="shared" si="12"/>
        <v>6.2062804031092315E-3</v>
      </c>
      <c r="E48" s="215">
        <f t="shared" si="13"/>
        <v>6.6417603123542085E-3</v>
      </c>
      <c r="F48" s="52">
        <f t="shared" si="18"/>
        <v>-6.9691493585943387E-4</v>
      </c>
      <c r="H48" s="19">
        <v>682.64199999999994</v>
      </c>
      <c r="I48" s="140">
        <v>694.71900000000005</v>
      </c>
      <c r="J48" s="247">
        <f t="shared" si="14"/>
        <v>7.9896970382332261E-3</v>
      </c>
      <c r="K48" s="215">
        <f t="shared" si="15"/>
        <v>8.4050145604698083E-3</v>
      </c>
      <c r="L48" s="52">
        <f t="shared" si="19"/>
        <v>1.7691557214469827E-2</v>
      </c>
      <c r="N48" s="27">
        <f t="shared" si="16"/>
        <v>5.531900065639662</v>
      </c>
      <c r="O48" s="152">
        <f t="shared" si="17"/>
        <v>5.6336941977861574</v>
      </c>
      <c r="P48" s="52">
        <f t="shared" si="8"/>
        <v>1.8401296288551961E-2</v>
      </c>
    </row>
    <row r="49" spans="1:16" ht="20.100000000000001" customHeight="1" x14ac:dyDescent="0.25">
      <c r="A49" s="38" t="s">
        <v>202</v>
      </c>
      <c r="B49" s="19">
        <v>1402.7699999999998</v>
      </c>
      <c r="C49" s="140">
        <v>1123.43</v>
      </c>
      <c r="D49" s="247">
        <f t="shared" si="12"/>
        <v>7.0550351788636525E-3</v>
      </c>
      <c r="E49" s="215">
        <f t="shared" si="13"/>
        <v>6.0508071100093975E-3</v>
      </c>
      <c r="F49" s="52">
        <f t="shared" si="18"/>
        <v>-0.19913456945899879</v>
      </c>
      <c r="H49" s="19">
        <v>650.14700000000005</v>
      </c>
      <c r="I49" s="140">
        <v>592.22699999999998</v>
      </c>
      <c r="J49" s="247">
        <f t="shared" si="14"/>
        <v>7.609372936790028E-3</v>
      </c>
      <c r="K49" s="215">
        <f t="shared" si="15"/>
        <v>7.1650214807761877E-3</v>
      </c>
      <c r="L49" s="52">
        <f t="shared" si="19"/>
        <v>-8.9087544816787698E-2</v>
      </c>
      <c r="N49" s="27">
        <f t="shared" si="16"/>
        <v>4.6347369846803126</v>
      </c>
      <c r="O49" s="152">
        <f t="shared" si="17"/>
        <v>5.271596806209554</v>
      </c>
      <c r="P49" s="52">
        <f t="shared" si="8"/>
        <v>0.13741013214651049</v>
      </c>
    </row>
    <row r="50" spans="1:16" ht="20.100000000000001" customHeight="1" x14ac:dyDescent="0.25">
      <c r="A50" s="38" t="s">
        <v>197</v>
      </c>
      <c r="B50" s="19">
        <v>539.64</v>
      </c>
      <c r="C50" s="140">
        <v>788.43</v>
      </c>
      <c r="D50" s="247">
        <f t="shared" si="12"/>
        <v>2.7140437733356015E-3</v>
      </c>
      <c r="E50" s="215">
        <f t="shared" si="13"/>
        <v>4.2464931947203731E-3</v>
      </c>
      <c r="F50" s="52">
        <f t="shared" si="18"/>
        <v>0.46102957527240379</v>
      </c>
      <c r="H50" s="19">
        <v>353.35299999999995</v>
      </c>
      <c r="I50" s="140">
        <v>562.19900000000007</v>
      </c>
      <c r="J50" s="247">
        <f t="shared" si="14"/>
        <v>4.1356720177645459E-3</v>
      </c>
      <c r="K50" s="215">
        <f t="shared" si="15"/>
        <v>6.8017295926577018E-3</v>
      </c>
      <c r="L50" s="52">
        <f t="shared" si="19"/>
        <v>0.59104068735796822</v>
      </c>
      <c r="N50" s="27">
        <f t="shared" si="16"/>
        <v>6.5479393669853971</v>
      </c>
      <c r="O50" s="152">
        <f t="shared" si="17"/>
        <v>7.1306140050480078</v>
      </c>
      <c r="P50" s="52">
        <f t="shared" si="8"/>
        <v>8.8985955031967254E-2</v>
      </c>
    </row>
    <row r="51" spans="1:16" ht="20.100000000000001" customHeight="1" x14ac:dyDescent="0.25">
      <c r="A51" s="38" t="s">
        <v>198</v>
      </c>
      <c r="B51" s="19">
        <v>719.73</v>
      </c>
      <c r="C51" s="140">
        <v>996.69999999999993</v>
      </c>
      <c r="D51" s="247">
        <f t="shared" si="12"/>
        <v>3.6197811966919291E-3</v>
      </c>
      <c r="E51" s="215">
        <f t="shared" si="13"/>
        <v>5.3682378488614027E-3</v>
      </c>
      <c r="F51" s="52">
        <f t="shared" si="18"/>
        <v>0.38482486487988538</v>
      </c>
      <c r="H51" s="19">
        <v>434.47899999999998</v>
      </c>
      <c r="I51" s="140">
        <v>553.48299999999995</v>
      </c>
      <c r="J51" s="247">
        <f t="shared" si="14"/>
        <v>5.0851772663775951E-3</v>
      </c>
      <c r="K51" s="215">
        <f t="shared" si="15"/>
        <v>6.6962796094140369E-3</v>
      </c>
      <c r="L51" s="52">
        <f t="shared" si="19"/>
        <v>0.27390046469449608</v>
      </c>
      <c r="N51" s="27">
        <f t="shared" si="16"/>
        <v>6.0366943159240272</v>
      </c>
      <c r="O51" s="152">
        <f t="shared" si="17"/>
        <v>5.5531554128624458</v>
      </c>
      <c r="P51" s="52">
        <f t="shared" si="8"/>
        <v>-8.009994837506805E-2</v>
      </c>
    </row>
    <row r="52" spans="1:16" ht="20.100000000000001" customHeight="1" x14ac:dyDescent="0.25">
      <c r="A52" s="38" t="s">
        <v>199</v>
      </c>
      <c r="B52" s="19">
        <v>1074.4000000000001</v>
      </c>
      <c r="C52" s="140">
        <v>730.98</v>
      </c>
      <c r="D52" s="247">
        <f t="shared" si="12"/>
        <v>5.403544270387241E-3</v>
      </c>
      <c r="E52" s="215">
        <f t="shared" si="13"/>
        <v>3.9370668232775246E-3</v>
      </c>
      <c r="F52" s="52">
        <f t="shared" si="18"/>
        <v>-0.31963886820551007</v>
      </c>
      <c r="H52" s="19">
        <v>778.71800000000007</v>
      </c>
      <c r="I52" s="140">
        <v>550.83400000000006</v>
      </c>
      <c r="J52" s="247">
        <f t="shared" si="14"/>
        <v>9.1141782928956944E-3</v>
      </c>
      <c r="K52" s="215">
        <f t="shared" si="15"/>
        <v>6.6642308478706159E-3</v>
      </c>
      <c r="L52" s="52">
        <f t="shared" si="19"/>
        <v>-0.2926399543865687</v>
      </c>
      <c r="N52" s="27">
        <f t="shared" si="16"/>
        <v>7.2479337304542071</v>
      </c>
      <c r="O52" s="152">
        <f t="shared" si="17"/>
        <v>7.5355550083449616</v>
      </c>
      <c r="P52" s="52">
        <f t="shared" si="8"/>
        <v>3.968321022062244E-2</v>
      </c>
    </row>
    <row r="53" spans="1:16" ht="20.100000000000001" customHeight="1" x14ac:dyDescent="0.25">
      <c r="A53" s="38" t="s">
        <v>206</v>
      </c>
      <c r="B53" s="19">
        <v>279.69</v>
      </c>
      <c r="C53" s="140">
        <v>372.20000000000005</v>
      </c>
      <c r="D53" s="247">
        <f t="shared" si="12"/>
        <v>1.4066616688240947E-3</v>
      </c>
      <c r="E53" s="215">
        <f t="shared" si="13"/>
        <v>2.0046735500614172E-3</v>
      </c>
      <c r="F53" s="52">
        <f t="shared" si="18"/>
        <v>0.33075905466766797</v>
      </c>
      <c r="H53" s="19">
        <v>153.37</v>
      </c>
      <c r="I53" s="140">
        <v>220.191</v>
      </c>
      <c r="J53" s="247">
        <f t="shared" si="14"/>
        <v>1.7950548526956002E-3</v>
      </c>
      <c r="K53" s="215">
        <f t="shared" si="15"/>
        <v>2.6639671019281284E-3</v>
      </c>
      <c r="L53" s="52">
        <f t="shared" si="19"/>
        <v>0.43568494490447934</v>
      </c>
      <c r="N53" s="27">
        <f t="shared" si="16"/>
        <v>5.4835710965712039</v>
      </c>
      <c r="O53" s="152">
        <f t="shared" si="17"/>
        <v>5.9159322944653407</v>
      </c>
      <c r="P53" s="52">
        <f t="shared" si="8"/>
        <v>7.8846647609709289E-2</v>
      </c>
    </row>
    <row r="54" spans="1:16" ht="20.100000000000001" customHeight="1" x14ac:dyDescent="0.25">
      <c r="A54" s="38" t="s">
        <v>195</v>
      </c>
      <c r="B54" s="19">
        <v>352.17</v>
      </c>
      <c r="C54" s="140">
        <v>268.58999999999997</v>
      </c>
      <c r="D54" s="247">
        <f t="shared" si="12"/>
        <v>1.7711896739596748E-3</v>
      </c>
      <c r="E54" s="215">
        <f t="shared" si="13"/>
        <v>1.4466288791268025E-3</v>
      </c>
      <c r="F54" s="52">
        <f t="shared" si="18"/>
        <v>-0.23732856290995835</v>
      </c>
      <c r="H54" s="19">
        <v>293.79699999999997</v>
      </c>
      <c r="I54" s="140">
        <v>219.12899999999999</v>
      </c>
      <c r="J54" s="247">
        <f t="shared" si="14"/>
        <v>3.4386237892508917E-3</v>
      </c>
      <c r="K54" s="215">
        <f t="shared" si="15"/>
        <v>2.6511185610602105E-3</v>
      </c>
      <c r="L54" s="52">
        <f t="shared" si="19"/>
        <v>-0.25414827244662125</v>
      </c>
      <c r="N54" s="27">
        <f t="shared" si="16"/>
        <v>8.3424766448022254</v>
      </c>
      <c r="O54" s="152">
        <f t="shared" si="17"/>
        <v>8.1584943594325932</v>
      </c>
      <c r="P54" s="52">
        <f t="shared" si="8"/>
        <v>-2.2053677007805864E-2</v>
      </c>
    </row>
    <row r="55" spans="1:16" ht="20.100000000000001" customHeight="1" x14ac:dyDescent="0.25">
      <c r="A55" s="38" t="s">
        <v>200</v>
      </c>
      <c r="B55" s="19">
        <v>144.60999999999999</v>
      </c>
      <c r="C55" s="140">
        <v>294.66000000000003</v>
      </c>
      <c r="D55" s="247">
        <f t="shared" si="12"/>
        <v>7.2729573430817089E-4</v>
      </c>
      <c r="E55" s="215">
        <f t="shared" si="13"/>
        <v>1.5870422038181009E-3</v>
      </c>
      <c r="F55" s="52">
        <f t="shared" si="18"/>
        <v>1.0376184219625202</v>
      </c>
      <c r="H55" s="19">
        <v>104.176</v>
      </c>
      <c r="I55" s="140">
        <v>210.36999999999998</v>
      </c>
      <c r="J55" s="247">
        <f t="shared" si="14"/>
        <v>1.2192843081073018E-3</v>
      </c>
      <c r="K55" s="215">
        <f t="shared" si="15"/>
        <v>2.5451483449942108E-3</v>
      </c>
      <c r="L55" s="52">
        <f t="shared" si="19"/>
        <v>1.0193710643526337</v>
      </c>
      <c r="N55" s="27">
        <f t="shared" si="16"/>
        <v>7.2039278058225573</v>
      </c>
      <c r="O55" s="152">
        <f t="shared" si="17"/>
        <v>7.1394149188895657</v>
      </c>
      <c r="P55" s="52">
        <f t="shared" si="8"/>
        <v>-8.9552378468936399E-3</v>
      </c>
    </row>
    <row r="56" spans="1:16" ht="20.100000000000001" customHeight="1" x14ac:dyDescent="0.25">
      <c r="A56" s="38" t="s">
        <v>203</v>
      </c>
      <c r="B56" s="19">
        <v>420.46000000000004</v>
      </c>
      <c r="C56" s="140">
        <v>336.55</v>
      </c>
      <c r="D56" s="247">
        <f t="shared" si="12"/>
        <v>2.1146446611383278E-3</v>
      </c>
      <c r="E56" s="215">
        <f t="shared" si="13"/>
        <v>1.8126622334045403E-3</v>
      </c>
      <c r="F56" s="52">
        <f t="shared" si="18"/>
        <v>-0.19956714075060653</v>
      </c>
      <c r="H56" s="19">
        <v>210.07400000000001</v>
      </c>
      <c r="I56" s="140">
        <v>195.33800000000002</v>
      </c>
      <c r="J56" s="247">
        <f t="shared" si="14"/>
        <v>2.4587230431321349E-3</v>
      </c>
      <c r="K56" s="215">
        <f t="shared" si="15"/>
        <v>2.3632846290558506E-3</v>
      </c>
      <c r="L56" s="52">
        <f t="shared" si="19"/>
        <v>-7.0146710206879431E-2</v>
      </c>
      <c r="N56" s="27">
        <f t="shared" ref="N56" si="20">(H56/B56)*10</f>
        <v>4.9962897778623407</v>
      </c>
      <c r="O56" s="152">
        <f t="shared" ref="O56" si="21">(I56/C56)*10</f>
        <v>5.8041301441093456</v>
      </c>
      <c r="P56" s="52">
        <f t="shared" ref="P56" si="22">(O56-N56)/N56</f>
        <v>0.16168805296810443</v>
      </c>
    </row>
    <row r="57" spans="1:16" ht="20.100000000000001" customHeight="1" x14ac:dyDescent="0.25">
      <c r="A57" s="38" t="s">
        <v>204</v>
      </c>
      <c r="B57" s="19">
        <v>160.80000000000001</v>
      </c>
      <c r="C57" s="140">
        <v>206.2</v>
      </c>
      <c r="D57" s="247">
        <f t="shared" si="12"/>
        <v>8.0872107099615447E-4</v>
      </c>
      <c r="E57" s="215">
        <f t="shared" si="13"/>
        <v>1.1105956099480498E-3</v>
      </c>
      <c r="F57" s="52">
        <f t="shared" si="18"/>
        <v>0.2823383084577113</v>
      </c>
      <c r="H57" s="19">
        <v>114.38300000000001</v>
      </c>
      <c r="I57" s="140">
        <v>104.435</v>
      </c>
      <c r="J57" s="247">
        <f t="shared" si="14"/>
        <v>1.3387478595284661E-3</v>
      </c>
      <c r="K57" s="215">
        <f t="shared" si="15"/>
        <v>1.2635003442005536E-3</v>
      </c>
      <c r="L57" s="52">
        <f t="shared" si="19"/>
        <v>-8.6970965965222163E-2</v>
      </c>
      <c r="N57" s="27">
        <f t="shared" ref="N57:N60" si="23">(H57/B57)*10</f>
        <v>7.1133706467661693</v>
      </c>
      <c r="O57" s="152">
        <f t="shared" ref="O57:O60" si="24">(I57/C57)*10</f>
        <v>5.0647429679922409</v>
      </c>
      <c r="P57" s="52">
        <f t="shared" ref="P57:P60" si="25">(O57-N57)/N57</f>
        <v>-0.2879967571639559</v>
      </c>
    </row>
    <row r="58" spans="1:16" ht="20.100000000000001" customHeight="1" x14ac:dyDescent="0.25">
      <c r="A58" s="38" t="s">
        <v>217</v>
      </c>
      <c r="B58" s="19">
        <v>172.37</v>
      </c>
      <c r="C58" s="140">
        <v>115.17999999999999</v>
      </c>
      <c r="D58" s="247">
        <f t="shared" si="12"/>
        <v>8.6691076497268115E-4</v>
      </c>
      <c r="E58" s="215">
        <f t="shared" si="13"/>
        <v>6.2036082615817836E-4</v>
      </c>
      <c r="F58" s="52">
        <f t="shared" si="18"/>
        <v>-0.33178627371352332</v>
      </c>
      <c r="H58" s="19">
        <v>117.584</v>
      </c>
      <c r="I58" s="140">
        <v>89.546999999999997</v>
      </c>
      <c r="J58" s="247">
        <f t="shared" si="14"/>
        <v>1.3762126217601843E-3</v>
      </c>
      <c r="K58" s="215">
        <f t="shared" si="15"/>
        <v>1.0833788032951306E-3</v>
      </c>
      <c r="L58" s="52">
        <f t="shared" si="19"/>
        <v>-0.23844230507552053</v>
      </c>
      <c r="N58" s="27">
        <f t="shared" ref="N58:N59" si="26">(H58/B58)*10</f>
        <v>6.8216046875906482</v>
      </c>
      <c r="O58" s="152">
        <f t="shared" ref="O58:O59" si="27">(I58/C58)*10</f>
        <v>7.7745268275742321</v>
      </c>
      <c r="P58" s="52">
        <f t="shared" ref="P58:P59" si="28">(O58-N58)/N58</f>
        <v>0.139691785675747</v>
      </c>
    </row>
    <row r="59" spans="1:16" ht="20.100000000000001" customHeight="1" x14ac:dyDescent="0.25">
      <c r="A59" s="38" t="s">
        <v>220</v>
      </c>
      <c r="B59" s="19">
        <v>118.42999999999999</v>
      </c>
      <c r="C59" s="140">
        <v>91.31</v>
      </c>
      <c r="D59" s="247">
        <f t="shared" si="12"/>
        <v>5.9562709227658312E-4</v>
      </c>
      <c r="E59" s="215">
        <f t="shared" si="13"/>
        <v>4.917967271792262E-4</v>
      </c>
      <c r="F59" s="52">
        <f t="shared" ref="F59:F60" si="29">(C59-B59)/B59</f>
        <v>-0.22899603141096</v>
      </c>
      <c r="H59" s="19">
        <v>90.121000000000009</v>
      </c>
      <c r="I59" s="140">
        <v>64.373999999999995</v>
      </c>
      <c r="J59" s="247">
        <f t="shared" si="14"/>
        <v>1.0547834542595045E-3</v>
      </c>
      <c r="K59" s="215">
        <f t="shared" si="15"/>
        <v>7.7882483034965699E-4</v>
      </c>
      <c r="L59" s="52">
        <f t="shared" ref="L59:L60" si="30">(I59-H59)/H59</f>
        <v>-0.28569367849890714</v>
      </c>
      <c r="N59" s="27">
        <f t="shared" si="26"/>
        <v>7.6096428269864074</v>
      </c>
      <c r="O59" s="152">
        <f t="shared" si="27"/>
        <v>7.0500492826634531</v>
      </c>
      <c r="P59" s="52">
        <f t="shared" si="28"/>
        <v>-7.3537425743353341E-2</v>
      </c>
    </row>
    <row r="60" spans="1:16" ht="20.100000000000001" customHeight="1" x14ac:dyDescent="0.25">
      <c r="A60" s="38" t="s">
        <v>201</v>
      </c>
      <c r="B60" s="19">
        <v>58.91</v>
      </c>
      <c r="C60" s="140">
        <v>34.9</v>
      </c>
      <c r="D60" s="247">
        <f t="shared" si="12"/>
        <v>2.9627959137054388E-4</v>
      </c>
      <c r="E60" s="215">
        <f t="shared" si="13"/>
        <v>1.8797180789130425E-4</v>
      </c>
      <c r="F60" s="52">
        <f t="shared" si="29"/>
        <v>-0.40757087081989474</v>
      </c>
      <c r="H60" s="19">
        <v>38.225000000000001</v>
      </c>
      <c r="I60" s="140">
        <v>60.183999999999997</v>
      </c>
      <c r="J60" s="247">
        <f t="shared" si="14"/>
        <v>4.4738848369491637E-4</v>
      </c>
      <c r="K60" s="215">
        <f t="shared" si="15"/>
        <v>7.2813237626625279E-4</v>
      </c>
      <c r="L60" s="52">
        <f t="shared" si="30"/>
        <v>0.57446697187704365</v>
      </c>
      <c r="N60" s="27">
        <f t="shared" si="23"/>
        <v>6.488711593956884</v>
      </c>
      <c r="O60" s="152">
        <f t="shared" si="24"/>
        <v>17.244699140401146</v>
      </c>
      <c r="P60" s="52">
        <f t="shared" si="25"/>
        <v>1.6576461121282704</v>
      </c>
    </row>
    <row r="61" spans="1:16" ht="20.100000000000001" customHeight="1" thickBot="1" x14ac:dyDescent="0.3">
      <c r="A61" s="8" t="s">
        <v>17</v>
      </c>
      <c r="B61" s="19">
        <f>B62-SUM(B39:B60)</f>
        <v>192.12999999997555</v>
      </c>
      <c r="C61" s="140">
        <f>C62-SUM(C39:C60)</f>
        <v>246.22999999998137</v>
      </c>
      <c r="D61" s="247">
        <f t="shared" si="12"/>
        <v>9.6629091648303092E-4</v>
      </c>
      <c r="E61" s="215">
        <f t="shared" si="13"/>
        <v>1.3261976577957693E-3</v>
      </c>
      <c r="F61" s="52">
        <f t="shared" ref="F61" si="31">(C61-B61)/B61</f>
        <v>0.28158018008646596</v>
      </c>
      <c r="H61" s="19">
        <f>H62-SUM(H39:H60)</f>
        <v>146.71700000000419</v>
      </c>
      <c r="I61" s="140">
        <f>I62-SUM(I39:I60)</f>
        <v>189.52700000000186</v>
      </c>
      <c r="J61" s="247">
        <f t="shared" si="14"/>
        <v>1.7171876039834904E-3</v>
      </c>
      <c r="K61" s="215">
        <f t="shared" si="15"/>
        <v>2.2929806074141875E-3</v>
      </c>
      <c r="L61" s="52">
        <f t="shared" ref="L61" si="32">(I61-H61)/H61</f>
        <v>0.29178622790812547</v>
      </c>
      <c r="N61" s="27">
        <f t="shared" si="16"/>
        <v>7.6363399781409917</v>
      </c>
      <c r="O61" s="152">
        <f t="shared" si="17"/>
        <v>7.6971530682701612</v>
      </c>
      <c r="P61" s="52">
        <f t="shared" ref="P61" si="33">(O61-N61)/N61</f>
        <v>7.9636436176554245E-3</v>
      </c>
    </row>
    <row r="62" spans="1:16" ht="26.25" customHeight="1" thickBot="1" x14ac:dyDescent="0.3">
      <c r="A62" s="12" t="s">
        <v>18</v>
      </c>
      <c r="B62" s="17">
        <v>198832.45999999996</v>
      </c>
      <c r="C62" s="145">
        <v>185666.13999999998</v>
      </c>
      <c r="D62" s="253">
        <f>SUM(D39:D61)</f>
        <v>1</v>
      </c>
      <c r="E62" s="254">
        <f>SUM(E39:E61)</f>
        <v>1.0000000000000002</v>
      </c>
      <c r="F62" s="57">
        <f t="shared" si="18"/>
        <v>-6.6218161762923319E-2</v>
      </c>
      <c r="G62" s="1"/>
      <c r="H62" s="17">
        <v>85440.286000000022</v>
      </c>
      <c r="I62" s="145">
        <v>82655.299999999988</v>
      </c>
      <c r="J62" s="253">
        <f>SUM(J39:J61)</f>
        <v>0.99999999999999956</v>
      </c>
      <c r="K62" s="254">
        <f>SUM(K39:K61)</f>
        <v>1</v>
      </c>
      <c r="L62" s="57">
        <f t="shared" si="19"/>
        <v>-3.259570081495318E-2</v>
      </c>
      <c r="M62" s="1"/>
      <c r="N62" s="29">
        <f t="shared" si="16"/>
        <v>4.2970994776205078</v>
      </c>
      <c r="O62" s="146">
        <f t="shared" si="17"/>
        <v>4.451824118280264</v>
      </c>
      <c r="P62" s="57">
        <f t="shared" si="8"/>
        <v>3.6006762576842655E-2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B5</f>
        <v>jan-jun</v>
      </c>
      <c r="C66" s="348"/>
      <c r="D66" s="354" t="str">
        <f>B5</f>
        <v>jan-jun</v>
      </c>
      <c r="E66" s="348"/>
      <c r="F66" s="131" t="str">
        <f>F37</f>
        <v>2023/2022</v>
      </c>
      <c r="H66" s="343" t="str">
        <f>B5</f>
        <v>jan-jun</v>
      </c>
      <c r="I66" s="348"/>
      <c r="J66" s="354" t="str">
        <f>B5</f>
        <v>jan-jun</v>
      </c>
      <c r="K66" s="344"/>
      <c r="L66" s="131" t="str">
        <f>L37</f>
        <v>2023/2022</v>
      </c>
      <c r="N66" s="343" t="str">
        <f>B5</f>
        <v>jan-jun</v>
      </c>
      <c r="O66" s="344"/>
      <c r="P66" s="131" t="str">
        <f>P37</f>
        <v>2023/2022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/>
    </row>
    <row r="68" spans="1:16" ht="20.100000000000001" customHeight="1" x14ac:dyDescent="0.25">
      <c r="A68" s="38" t="s">
        <v>186</v>
      </c>
      <c r="B68" s="39">
        <v>13027.39</v>
      </c>
      <c r="C68" s="147">
        <v>35713.440000000002</v>
      </c>
      <c r="D68" s="247">
        <f>B68/$B$96</f>
        <v>0.23323241280274593</v>
      </c>
      <c r="E68" s="246">
        <f>C68/$C$96</f>
        <v>0.49700814884036804</v>
      </c>
      <c r="F68" s="61">
        <f t="shared" ref="F68:F94" si="34">(C68-B68)/B68</f>
        <v>1.7414117486311536</v>
      </c>
      <c r="H68" s="19">
        <v>7940.7539999999999</v>
      </c>
      <c r="I68" s="147">
        <v>20362.535999999996</v>
      </c>
      <c r="J68" s="245">
        <f>H68/$H$96</f>
        <v>0.16940501434749827</v>
      </c>
      <c r="K68" s="246">
        <f>I68/$I$96</f>
        <v>0.37504899111953699</v>
      </c>
      <c r="L68" s="61">
        <f t="shared" ref="L68:L82" si="35">(I68-H68)/H68</f>
        <v>1.5643076211654454</v>
      </c>
      <c r="N68" s="41">
        <f t="shared" ref="N68:N96" si="36">(H68/B68)*10</f>
        <v>6.0954297061805942</v>
      </c>
      <c r="O68" s="149">
        <f t="shared" ref="O68:O96" si="37">(I68/C68)*10</f>
        <v>5.7016450949558468</v>
      </c>
      <c r="P68" s="61">
        <f t="shared" si="8"/>
        <v>-6.4603256900077261E-2</v>
      </c>
    </row>
    <row r="69" spans="1:16" ht="20.100000000000001" customHeight="1" x14ac:dyDescent="0.25">
      <c r="A69" s="38" t="s">
        <v>152</v>
      </c>
      <c r="B69" s="19">
        <v>18485.47</v>
      </c>
      <c r="C69" s="140">
        <v>14719.78</v>
      </c>
      <c r="D69" s="247">
        <f t="shared" ref="D69:D95" si="38">B69/$B$96</f>
        <v>0.33094969674606933</v>
      </c>
      <c r="E69" s="215">
        <f t="shared" ref="E69:E95" si="39">C69/$C$96</f>
        <v>0.20484866787230444</v>
      </c>
      <c r="F69" s="52">
        <f t="shared" si="34"/>
        <v>-0.2037108063792806</v>
      </c>
      <c r="H69" s="19">
        <v>18363.039000000001</v>
      </c>
      <c r="I69" s="140">
        <v>15234.882000000001</v>
      </c>
      <c r="J69" s="214">
        <f t="shared" ref="J69:J96" si="40">H69/$H$96</f>
        <v>0.39175006369151727</v>
      </c>
      <c r="K69" s="215">
        <f t="shared" ref="K69:K96" si="41">I69/$I$96</f>
        <v>0.28060488752114154</v>
      </c>
      <c r="L69" s="52">
        <f t="shared" si="35"/>
        <v>-0.17035072462678966</v>
      </c>
      <c r="N69" s="40">
        <f t="shared" si="36"/>
        <v>9.9337690629451121</v>
      </c>
      <c r="O69" s="143">
        <f t="shared" si="37"/>
        <v>10.349938653974448</v>
      </c>
      <c r="P69" s="52">
        <f t="shared" si="8"/>
        <v>4.1894429837485259E-2</v>
      </c>
    </row>
    <row r="70" spans="1:16" ht="20.100000000000001" customHeight="1" x14ac:dyDescent="0.25">
      <c r="A70" s="38" t="s">
        <v>154</v>
      </c>
      <c r="B70" s="19">
        <v>4998.4400000000005</v>
      </c>
      <c r="C70" s="140">
        <v>4211.07</v>
      </c>
      <c r="D70" s="247">
        <f t="shared" si="38"/>
        <v>8.948824142439564E-2</v>
      </c>
      <c r="E70" s="215">
        <f t="shared" si="39"/>
        <v>5.8603598682658638E-2</v>
      </c>
      <c r="F70" s="52">
        <f t="shared" si="34"/>
        <v>-0.15752314722193339</v>
      </c>
      <c r="H70" s="19">
        <v>4809.4129999999996</v>
      </c>
      <c r="I70" s="140">
        <v>3842.9480000000003</v>
      </c>
      <c r="J70" s="214">
        <f t="shared" si="40"/>
        <v>0.10260218088459165</v>
      </c>
      <c r="K70" s="215">
        <f t="shared" si="41"/>
        <v>7.0781643815133966E-2</v>
      </c>
      <c r="L70" s="52">
        <f t="shared" si="35"/>
        <v>-0.20095279818971656</v>
      </c>
      <c r="N70" s="40">
        <f t="shared" si="36"/>
        <v>9.6218280103392235</v>
      </c>
      <c r="O70" s="143">
        <f t="shared" si="37"/>
        <v>9.1258231280885873</v>
      </c>
      <c r="P70" s="52">
        <f t="shared" si="8"/>
        <v>-5.1549963449528467E-2</v>
      </c>
    </row>
    <row r="71" spans="1:16" ht="20.100000000000001" customHeight="1" x14ac:dyDescent="0.25">
      <c r="A71" s="38" t="s">
        <v>159</v>
      </c>
      <c r="B71" s="19">
        <v>820.83</v>
      </c>
      <c r="C71" s="140">
        <v>1013.3500000000001</v>
      </c>
      <c r="D71" s="247">
        <f t="shared" si="38"/>
        <v>1.4695511641309424E-2</v>
      </c>
      <c r="E71" s="215">
        <f t="shared" si="39"/>
        <v>1.4102343757067003E-2</v>
      </c>
      <c r="F71" s="52">
        <f t="shared" si="34"/>
        <v>0.23454308443892169</v>
      </c>
      <c r="H71" s="19">
        <v>2169.473</v>
      </c>
      <c r="I71" s="140">
        <v>3010.4629999999997</v>
      </c>
      <c r="J71" s="214">
        <f t="shared" si="40"/>
        <v>4.6282708756814547E-2</v>
      </c>
      <c r="K71" s="215">
        <f t="shared" si="41"/>
        <v>5.544845253816591E-2</v>
      </c>
      <c r="L71" s="52">
        <f t="shared" si="35"/>
        <v>0.38764713826814151</v>
      </c>
      <c r="N71" s="40">
        <f t="shared" si="36"/>
        <v>26.430235249686291</v>
      </c>
      <c r="O71" s="143">
        <f t="shared" si="37"/>
        <v>29.708027828489655</v>
      </c>
      <c r="P71" s="52">
        <f t="shared" si="8"/>
        <v>0.12401677653785807</v>
      </c>
    </row>
    <row r="72" spans="1:16" ht="20.100000000000001" customHeight="1" x14ac:dyDescent="0.25">
      <c r="A72" s="38" t="s">
        <v>156</v>
      </c>
      <c r="B72" s="19">
        <v>3409.6400000000003</v>
      </c>
      <c r="C72" s="140">
        <v>3276.1800000000003</v>
      </c>
      <c r="D72" s="247">
        <f t="shared" si="38"/>
        <v>6.1043583095981221E-2</v>
      </c>
      <c r="E72" s="215">
        <f t="shared" si="39"/>
        <v>4.5593148043645108E-2</v>
      </c>
      <c r="F72" s="52">
        <f t="shared" si="34"/>
        <v>-3.914196220128812E-2</v>
      </c>
      <c r="H72" s="19">
        <v>2154.6219999999998</v>
      </c>
      <c r="I72" s="140">
        <v>2051.9490000000001</v>
      </c>
      <c r="J72" s="214">
        <f t="shared" si="40"/>
        <v>4.5965883192381408E-2</v>
      </c>
      <c r="K72" s="215">
        <f t="shared" si="41"/>
        <v>3.7793986086936467E-2</v>
      </c>
      <c r="L72" s="52">
        <f t="shared" si="35"/>
        <v>-4.7652442052480565E-2</v>
      </c>
      <c r="N72" s="40">
        <f t="shared" si="36"/>
        <v>6.3192067197710013</v>
      </c>
      <c r="O72" s="143">
        <f t="shared" si="37"/>
        <v>6.2632364522095854</v>
      </c>
      <c r="P72" s="52">
        <f t="shared" ref="P72:P76" si="42">(O72-N72)/N72</f>
        <v>-8.8571667368153879E-3</v>
      </c>
    </row>
    <row r="73" spans="1:16" ht="20.100000000000001" customHeight="1" x14ac:dyDescent="0.25">
      <c r="A73" s="38" t="s">
        <v>163</v>
      </c>
      <c r="B73" s="19">
        <v>2386.1</v>
      </c>
      <c r="C73" s="140">
        <v>1741.01</v>
      </c>
      <c r="D73" s="247">
        <f t="shared" si="38"/>
        <v>4.2718906871493989E-2</v>
      </c>
      <c r="E73" s="215">
        <f t="shared" si="39"/>
        <v>2.4228866141502166E-2</v>
      </c>
      <c r="F73" s="52">
        <f t="shared" si="34"/>
        <v>-0.27035329617367249</v>
      </c>
      <c r="H73" s="19">
        <v>2292.4539999999997</v>
      </c>
      <c r="I73" s="140">
        <v>1639.6379999999999</v>
      </c>
      <c r="J73" s="214">
        <f t="shared" si="40"/>
        <v>4.8906338461181365E-2</v>
      </c>
      <c r="K73" s="215">
        <f t="shared" si="41"/>
        <v>3.0199803094332428E-2</v>
      </c>
      <c r="L73" s="52">
        <f t="shared" si="35"/>
        <v>-0.28476732793765974</v>
      </c>
      <c r="N73" s="40">
        <f t="shared" si="36"/>
        <v>9.6075353086626709</v>
      </c>
      <c r="O73" s="143">
        <f t="shared" si="37"/>
        <v>9.4177402771954206</v>
      </c>
      <c r="P73" s="52">
        <f t="shared" si="42"/>
        <v>-1.9754809674872691E-2</v>
      </c>
    </row>
    <row r="74" spans="1:16" ht="20.100000000000001" customHeight="1" x14ac:dyDescent="0.25">
      <c r="A74" s="38" t="s">
        <v>153</v>
      </c>
      <c r="B74" s="19">
        <v>2776.66</v>
      </c>
      <c r="C74" s="140">
        <v>2426.2399999999998</v>
      </c>
      <c r="D74" s="247">
        <f t="shared" si="38"/>
        <v>4.9711193979213988E-2</v>
      </c>
      <c r="E74" s="215">
        <f t="shared" si="39"/>
        <v>3.3764908982233423E-2</v>
      </c>
      <c r="F74" s="52">
        <f t="shared" si="34"/>
        <v>-0.12620198367823215</v>
      </c>
      <c r="H74" s="19">
        <v>1359.3500000000001</v>
      </c>
      <c r="I74" s="140">
        <v>1208.9359999999999</v>
      </c>
      <c r="J74" s="214">
        <f t="shared" si="40"/>
        <v>2.8999853950049555E-2</v>
      </c>
      <c r="K74" s="215">
        <f t="shared" si="41"/>
        <v>2.2266884003450681E-2</v>
      </c>
      <c r="L74" s="52">
        <f t="shared" si="35"/>
        <v>-0.11065141427888343</v>
      </c>
      <c r="N74" s="40">
        <f t="shared" si="36"/>
        <v>4.8956300015126093</v>
      </c>
      <c r="O74" s="143">
        <f t="shared" si="37"/>
        <v>4.9827552097072019</v>
      </c>
      <c r="P74" s="52">
        <f t="shared" si="42"/>
        <v>1.7796526324022319E-2</v>
      </c>
    </row>
    <row r="75" spans="1:16" ht="20.100000000000001" customHeight="1" x14ac:dyDescent="0.25">
      <c r="A75" s="38" t="s">
        <v>208</v>
      </c>
      <c r="B75" s="19">
        <v>497.66</v>
      </c>
      <c r="C75" s="140">
        <v>949.24</v>
      </c>
      <c r="D75" s="247">
        <f t="shared" si="38"/>
        <v>8.90972347917845E-3</v>
      </c>
      <c r="E75" s="215">
        <f t="shared" si="39"/>
        <v>1.321015324217524E-2</v>
      </c>
      <c r="F75" s="52">
        <f t="shared" si="34"/>
        <v>0.90740666318369967</v>
      </c>
      <c r="H75" s="19">
        <v>660.18700000000013</v>
      </c>
      <c r="I75" s="140">
        <v>857.98199999999997</v>
      </c>
      <c r="J75" s="214">
        <f t="shared" si="40"/>
        <v>1.4084177422828094E-2</v>
      </c>
      <c r="K75" s="215">
        <f t="shared" si="41"/>
        <v>1.580280980221337E-2</v>
      </c>
      <c r="L75" s="52">
        <f t="shared" si="35"/>
        <v>0.29960450599602811</v>
      </c>
      <c r="N75" s="40">
        <f t="shared" si="36"/>
        <v>13.265824056584819</v>
      </c>
      <c r="O75" s="143">
        <f t="shared" si="37"/>
        <v>9.0386203699801939</v>
      </c>
      <c r="P75" s="52">
        <f t="shared" si="42"/>
        <v>-0.31865368246809728</v>
      </c>
    </row>
    <row r="76" spans="1:16" ht="20.100000000000001" customHeight="1" x14ac:dyDescent="0.25">
      <c r="A76" s="38" t="s">
        <v>210</v>
      </c>
      <c r="B76" s="19">
        <v>677.84</v>
      </c>
      <c r="C76" s="140">
        <v>428.24</v>
      </c>
      <c r="D76" s="247">
        <f t="shared" si="38"/>
        <v>1.2135528198220313E-2</v>
      </c>
      <c r="E76" s="215">
        <f t="shared" si="39"/>
        <v>5.9596266744228275E-3</v>
      </c>
      <c r="F76" s="52">
        <f t="shared" si="34"/>
        <v>-0.3682284904992329</v>
      </c>
      <c r="H76" s="19">
        <v>830.52799999999991</v>
      </c>
      <c r="I76" s="140">
        <v>601.19499999999994</v>
      </c>
      <c r="J76" s="214">
        <f t="shared" si="40"/>
        <v>1.7718167286884728E-2</v>
      </c>
      <c r="K76" s="215">
        <f t="shared" si="41"/>
        <v>1.1073157990542537E-2</v>
      </c>
      <c r="L76" s="52">
        <f t="shared" si="35"/>
        <v>-0.27612916120829156</v>
      </c>
      <c r="N76" s="40">
        <f t="shared" si="36"/>
        <v>12.252566977457807</v>
      </c>
      <c r="O76" s="143">
        <f t="shared" si="37"/>
        <v>14.03873995890155</v>
      </c>
      <c r="P76" s="52">
        <f t="shared" si="42"/>
        <v>0.14577949132862789</v>
      </c>
    </row>
    <row r="77" spans="1:16" ht="20.100000000000001" customHeight="1" x14ac:dyDescent="0.25">
      <c r="A77" s="38" t="s">
        <v>212</v>
      </c>
      <c r="B77" s="19">
        <v>596.15</v>
      </c>
      <c r="C77" s="140">
        <v>667.82999999999993</v>
      </c>
      <c r="D77" s="247">
        <f t="shared" si="38"/>
        <v>1.0673013005088279E-2</v>
      </c>
      <c r="E77" s="215">
        <f t="shared" si="39"/>
        <v>9.2938947365491225E-3</v>
      </c>
      <c r="F77" s="52">
        <f t="shared" si="34"/>
        <v>0.12023819508512951</v>
      </c>
      <c r="H77" s="19">
        <v>478.73799999999994</v>
      </c>
      <c r="I77" s="140">
        <v>576.64499999999998</v>
      </c>
      <c r="J77" s="214">
        <f t="shared" si="40"/>
        <v>1.0213213727398258E-2</v>
      </c>
      <c r="K77" s="215">
        <f t="shared" si="41"/>
        <v>1.0620981860222393E-2</v>
      </c>
      <c r="L77" s="52">
        <f t="shared" si="35"/>
        <v>0.20451060914320579</v>
      </c>
      <c r="N77" s="40">
        <f t="shared" ref="N77:N78" si="43">(H77/B77)*10</f>
        <v>8.0304956806172925</v>
      </c>
      <c r="O77" s="143">
        <f t="shared" ref="O77:O78" si="44">(I77/C77)*10</f>
        <v>8.6346076097210371</v>
      </c>
      <c r="P77" s="52">
        <f t="shared" ref="P77:P78" si="45">(O77-N77)/N77</f>
        <v>7.5227227948313574E-2</v>
      </c>
    </row>
    <row r="78" spans="1:16" ht="20.100000000000001" customHeight="1" x14ac:dyDescent="0.25">
      <c r="A78" s="38" t="s">
        <v>157</v>
      </c>
      <c r="B78" s="19">
        <v>655.63</v>
      </c>
      <c r="C78" s="140">
        <v>586.74</v>
      </c>
      <c r="D78" s="247">
        <f t="shared" si="38"/>
        <v>1.1737897368994428E-2</v>
      </c>
      <c r="E78" s="215">
        <f t="shared" si="39"/>
        <v>8.1654010717141096E-3</v>
      </c>
      <c r="F78" s="52">
        <f t="shared" si="34"/>
        <v>-0.10507450848801914</v>
      </c>
      <c r="H78" s="19">
        <v>601.29700000000003</v>
      </c>
      <c r="I78" s="140">
        <v>537.13499999999999</v>
      </c>
      <c r="J78" s="214">
        <f t="shared" si="40"/>
        <v>1.28278406448692E-2</v>
      </c>
      <c r="K78" s="215">
        <f t="shared" si="41"/>
        <v>9.8932637783914791E-3</v>
      </c>
      <c r="L78" s="52">
        <f t="shared" si="35"/>
        <v>-0.10670600385500016</v>
      </c>
      <c r="N78" s="40">
        <f t="shared" si="43"/>
        <v>9.171285633665331</v>
      </c>
      <c r="O78" s="143">
        <f t="shared" si="44"/>
        <v>9.15456590653441</v>
      </c>
      <c r="P78" s="52">
        <f t="shared" si="45"/>
        <v>-1.8230516198892903E-3</v>
      </c>
    </row>
    <row r="79" spans="1:16" ht="20.100000000000001" customHeight="1" x14ac:dyDescent="0.25">
      <c r="A79" s="38" t="s">
        <v>161</v>
      </c>
      <c r="B79" s="19">
        <v>511.99999999999994</v>
      </c>
      <c r="C79" s="140">
        <v>569.35</v>
      </c>
      <c r="D79" s="247">
        <f t="shared" si="38"/>
        <v>9.1664558560852101E-3</v>
      </c>
      <c r="E79" s="215">
        <f t="shared" si="39"/>
        <v>7.923392133109091E-3</v>
      </c>
      <c r="F79" s="52">
        <f t="shared" si="34"/>
        <v>0.11201171875000017</v>
      </c>
      <c r="H79" s="19">
        <v>370.45099999999996</v>
      </c>
      <c r="I79" s="140">
        <v>433.73500000000001</v>
      </c>
      <c r="J79" s="214">
        <f t="shared" si="40"/>
        <v>7.9030602094014094E-3</v>
      </c>
      <c r="K79" s="215">
        <f t="shared" si="41"/>
        <v>7.9887826429494053E-3</v>
      </c>
      <c r="L79" s="52">
        <f t="shared" ref="L79:L80" si="46">(I79-H79)/H79</f>
        <v>0.17082961039381742</v>
      </c>
      <c r="N79" s="40">
        <f t="shared" ref="N79:N80" si="47">(H79/B79)*10</f>
        <v>7.2353710937500004</v>
      </c>
      <c r="O79" s="143">
        <f t="shared" ref="O79:O80" si="48">(I79/C79)*10</f>
        <v>7.6180732414156491</v>
      </c>
      <c r="P79" s="52">
        <f t="shared" ref="P79:P80" si="49">(O79-N79)/N79</f>
        <v>5.2893230037120188E-2</v>
      </c>
    </row>
    <row r="80" spans="1:16" ht="20.100000000000001" customHeight="1" x14ac:dyDescent="0.25">
      <c r="A80" s="38" t="s">
        <v>160</v>
      </c>
      <c r="B80" s="19">
        <v>1008.5499999999998</v>
      </c>
      <c r="C80" s="140">
        <v>537.17000000000007</v>
      </c>
      <c r="D80" s="247">
        <f t="shared" si="38"/>
        <v>1.8056306745419411E-2</v>
      </c>
      <c r="E80" s="215">
        <f t="shared" si="39"/>
        <v>7.4755573059492588E-3</v>
      </c>
      <c r="F80" s="52">
        <f t="shared" si="34"/>
        <v>-0.46738386792920517</v>
      </c>
      <c r="H80" s="19">
        <v>732.23199999999997</v>
      </c>
      <c r="I80" s="140">
        <v>422.25399999999996</v>
      </c>
      <c r="J80" s="214">
        <f t="shared" si="40"/>
        <v>1.5621157948690687E-2</v>
      </c>
      <c r="K80" s="215">
        <f t="shared" si="41"/>
        <v>7.7773189300286063E-3</v>
      </c>
      <c r="L80" s="52">
        <f t="shared" si="46"/>
        <v>-0.42333304198669275</v>
      </c>
      <c r="N80" s="40">
        <f t="shared" si="47"/>
        <v>7.2602449060532459</v>
      </c>
      <c r="O80" s="143">
        <f t="shared" si="48"/>
        <v>7.8607144851722897</v>
      </c>
      <c r="P80" s="52">
        <f t="shared" si="49"/>
        <v>8.2706518428655326E-2</v>
      </c>
    </row>
    <row r="81" spans="1:16" ht="20.100000000000001" customHeight="1" x14ac:dyDescent="0.25">
      <c r="A81" s="38" t="s">
        <v>165</v>
      </c>
      <c r="B81" s="19">
        <v>439.21999999999997</v>
      </c>
      <c r="C81" s="140">
        <v>752.34</v>
      </c>
      <c r="D81" s="247">
        <f t="shared" si="38"/>
        <v>7.8634584787299743E-3</v>
      </c>
      <c r="E81" s="215">
        <f t="shared" si="39"/>
        <v>1.046998302875787E-2</v>
      </c>
      <c r="F81" s="52">
        <f t="shared" si="34"/>
        <v>0.71290014115932809</v>
      </c>
      <c r="H81" s="19">
        <v>205.83699999999999</v>
      </c>
      <c r="I81" s="140">
        <v>406.06099999999992</v>
      </c>
      <c r="J81" s="214">
        <f t="shared" si="40"/>
        <v>4.3912479769863165E-3</v>
      </c>
      <c r="K81" s="215">
        <f t="shared" si="41"/>
        <v>7.4790668698137752E-3</v>
      </c>
      <c r="L81" s="52">
        <f t="shared" si="35"/>
        <v>0.97273085013870175</v>
      </c>
      <c r="N81" s="40">
        <f t="shared" ref="N81" si="50">(H81/B81)*10</f>
        <v>4.686421383361413</v>
      </c>
      <c r="O81" s="143">
        <f t="shared" ref="O81" si="51">(I81/C81)*10</f>
        <v>5.3973070686125943</v>
      </c>
      <c r="P81" s="52">
        <f t="shared" ref="P81" si="52">(O81-N81)/N81</f>
        <v>0.15169051758237045</v>
      </c>
    </row>
    <row r="82" spans="1:16" ht="20.100000000000001" customHeight="1" x14ac:dyDescent="0.25">
      <c r="A82" s="38" t="s">
        <v>166</v>
      </c>
      <c r="B82" s="19">
        <v>265.67</v>
      </c>
      <c r="C82" s="140">
        <v>292.77999999999997</v>
      </c>
      <c r="D82" s="247">
        <f t="shared" si="38"/>
        <v>4.7563522017307781E-3</v>
      </c>
      <c r="E82" s="215">
        <f t="shared" si="39"/>
        <v>4.0744897668071999E-3</v>
      </c>
      <c r="F82" s="52">
        <f t="shared" si="34"/>
        <v>0.10204388903526915</v>
      </c>
      <c r="H82" s="19">
        <v>327.82700000000006</v>
      </c>
      <c r="I82" s="140">
        <v>307.00099999999998</v>
      </c>
      <c r="J82" s="214">
        <f t="shared" si="40"/>
        <v>6.9937360656805803E-3</v>
      </c>
      <c r="K82" s="215">
        <f t="shared" si="41"/>
        <v>5.6545223700372581E-3</v>
      </c>
      <c r="L82" s="52">
        <f t="shared" si="35"/>
        <v>-6.3527409273794036E-2</v>
      </c>
      <c r="N82" s="40">
        <f t="shared" ref="N82" si="53">(H82/B82)*10</f>
        <v>12.339631874129559</v>
      </c>
      <c r="O82" s="143">
        <f t="shared" ref="O82" si="54">(I82/C82)*10</f>
        <v>10.485723068515609</v>
      </c>
      <c r="P82" s="52">
        <f t="shared" ref="P82" si="55">(O82-N82)/N82</f>
        <v>-0.15024020364016935</v>
      </c>
    </row>
    <row r="83" spans="1:16" ht="20.100000000000001" customHeight="1" x14ac:dyDescent="0.25">
      <c r="A83" s="38" t="s">
        <v>171</v>
      </c>
      <c r="B83" s="19">
        <v>660.15</v>
      </c>
      <c r="C83" s="140">
        <v>361.92</v>
      </c>
      <c r="D83" s="247">
        <f t="shared" si="38"/>
        <v>1.181881998709893E-2</v>
      </c>
      <c r="E83" s="215">
        <f t="shared" si="39"/>
        <v>5.0366805669883937E-3</v>
      </c>
      <c r="F83" s="52">
        <f t="shared" si="34"/>
        <v>-0.45176096341740507</v>
      </c>
      <c r="H83" s="19">
        <v>439.50400000000002</v>
      </c>
      <c r="I83" s="140">
        <v>261.10700000000003</v>
      </c>
      <c r="J83" s="214">
        <f t="shared" si="40"/>
        <v>9.3762105494998201E-3</v>
      </c>
      <c r="K83" s="215">
        <f t="shared" si="41"/>
        <v>4.8092200757434622E-3</v>
      </c>
      <c r="L83" s="52">
        <f t="shared" ref="L83" si="56">(I83-H83)/H83</f>
        <v>-0.40590529323965191</v>
      </c>
      <c r="N83" s="40">
        <f t="shared" ref="N83" si="57">(H83/B83)*10</f>
        <v>6.6576384155116264</v>
      </c>
      <c r="O83" s="143">
        <f t="shared" ref="O83" si="58">(I83/C83)*10</f>
        <v>7.2144949160035381</v>
      </c>
      <c r="P83" s="52">
        <f t="shared" ref="P83" si="59">(O83-N83)/N83</f>
        <v>8.3641745877110443E-2</v>
      </c>
    </row>
    <row r="84" spans="1:16" ht="20.100000000000001" customHeight="1" x14ac:dyDescent="0.25">
      <c r="A84" s="38" t="s">
        <v>158</v>
      </c>
      <c r="B84" s="19">
        <v>638.68000000000006</v>
      </c>
      <c r="C84" s="140">
        <v>554.35</v>
      </c>
      <c r="D84" s="247">
        <f t="shared" si="38"/>
        <v>1.1434437551102546E-2</v>
      </c>
      <c r="E84" s="215">
        <f t="shared" si="39"/>
        <v>7.7146437674348372E-3</v>
      </c>
      <c r="F84" s="52">
        <f t="shared" si="34"/>
        <v>-0.13203795327863724</v>
      </c>
      <c r="H84" s="19">
        <v>373.81500000000005</v>
      </c>
      <c r="I84" s="140">
        <v>258.46999999999997</v>
      </c>
      <c r="J84" s="214">
        <f t="shared" si="40"/>
        <v>7.9748265011496487E-3</v>
      </c>
      <c r="K84" s="215">
        <f t="shared" si="41"/>
        <v>4.7606502812157937E-3</v>
      </c>
      <c r="L84" s="52">
        <f t="shared" ref="L84:L94" si="60">(I84-H84)/H84</f>
        <v>-0.30856172170726182</v>
      </c>
      <c r="N84" s="40">
        <f t="shared" ref="N84:N90" si="61">(H84/B84)*10</f>
        <v>5.8529310452808927</v>
      </c>
      <c r="O84" s="143">
        <f t="shared" ref="O84:O90" si="62">(I84/C84)*10</f>
        <v>4.6625777938125719</v>
      </c>
      <c r="P84" s="52">
        <f t="shared" ref="P84:P90" si="63">(O84-N84)/N84</f>
        <v>-0.20337728947414818</v>
      </c>
    </row>
    <row r="85" spans="1:16" ht="20.100000000000001" customHeight="1" x14ac:dyDescent="0.25">
      <c r="A85" s="38" t="s">
        <v>229</v>
      </c>
      <c r="B85" s="19">
        <v>236.25000000000003</v>
      </c>
      <c r="C85" s="140">
        <v>224.78</v>
      </c>
      <c r="D85" s="247">
        <f t="shared" si="38"/>
        <v>4.2296390546877572E-3</v>
      </c>
      <c r="E85" s="215">
        <f t="shared" si="39"/>
        <v>3.1281638424172503E-3</v>
      </c>
      <c r="F85" s="52">
        <f t="shared" si="34"/>
        <v>-4.8550264550264663E-2</v>
      </c>
      <c r="H85" s="19">
        <v>201.84200000000001</v>
      </c>
      <c r="I85" s="140">
        <v>188.92299999999997</v>
      </c>
      <c r="J85" s="214">
        <f t="shared" si="40"/>
        <v>4.3060201721307262E-3</v>
      </c>
      <c r="K85" s="215">
        <f t="shared" si="41"/>
        <v>3.4796933225447108E-3</v>
      </c>
      <c r="L85" s="52">
        <f t="shared" si="60"/>
        <v>-6.4005509259718193E-2</v>
      </c>
      <c r="N85" s="40">
        <f t="shared" si="61"/>
        <v>8.543576719576718</v>
      </c>
      <c r="O85" s="143">
        <f t="shared" si="62"/>
        <v>8.4047958003381069</v>
      </c>
      <c r="P85" s="52">
        <f t="shared" si="63"/>
        <v>-1.6243889859455359E-2</v>
      </c>
    </row>
    <row r="86" spans="1:16" ht="20.100000000000001" customHeight="1" x14ac:dyDescent="0.25">
      <c r="A86" s="38" t="s">
        <v>230</v>
      </c>
      <c r="B86" s="19">
        <v>195.2</v>
      </c>
      <c r="C86" s="140">
        <v>175.89999999999998</v>
      </c>
      <c r="D86" s="247">
        <f t="shared" si="38"/>
        <v>3.4947112951324868E-3</v>
      </c>
      <c r="E86" s="215">
        <f t="shared" si="39"/>
        <v>2.4479225014734148E-3</v>
      </c>
      <c r="F86" s="52">
        <f t="shared" si="34"/>
        <v>-9.8872950819672192E-2</v>
      </c>
      <c r="H86" s="19">
        <v>217.65400000000002</v>
      </c>
      <c r="I86" s="140">
        <v>166.50899999999999</v>
      </c>
      <c r="J86" s="214">
        <f t="shared" si="40"/>
        <v>4.6433473436893269E-3</v>
      </c>
      <c r="K86" s="215">
        <f t="shared" si="41"/>
        <v>3.066859278349366E-3</v>
      </c>
      <c r="L86" s="52">
        <f t="shared" si="60"/>
        <v>-0.23498304648662571</v>
      </c>
      <c r="N86" s="40">
        <f t="shared" si="61"/>
        <v>11.150307377049183</v>
      </c>
      <c r="O86" s="143">
        <f t="shared" si="62"/>
        <v>9.4661171119954517</v>
      </c>
      <c r="P86" s="52">
        <f t="shared" si="63"/>
        <v>-0.15104429035923447</v>
      </c>
    </row>
    <row r="87" spans="1:16" ht="20.100000000000001" customHeight="1" x14ac:dyDescent="0.25">
      <c r="A87" s="38" t="s">
        <v>155</v>
      </c>
      <c r="B87" s="19">
        <v>141.88999999999999</v>
      </c>
      <c r="C87" s="140">
        <v>296.33999999999997</v>
      </c>
      <c r="D87" s="247">
        <f t="shared" si="38"/>
        <v>2.540289885585802E-3</v>
      </c>
      <c r="E87" s="215">
        <f t="shared" si="39"/>
        <v>4.1240327122605567E-3</v>
      </c>
      <c r="F87" s="52">
        <f t="shared" si="34"/>
        <v>1.0885192754951019</v>
      </c>
      <c r="H87" s="19">
        <v>89.016999999999996</v>
      </c>
      <c r="I87" s="140">
        <v>160.6</v>
      </c>
      <c r="J87" s="214">
        <f t="shared" si="40"/>
        <v>1.8990546945757613E-3</v>
      </c>
      <c r="K87" s="215">
        <f t="shared" si="41"/>
        <v>2.9580238912185423E-3</v>
      </c>
      <c r="L87" s="52">
        <f t="shared" si="60"/>
        <v>0.80414976914521952</v>
      </c>
      <c r="N87" s="40">
        <f t="shared" si="61"/>
        <v>6.2736626964550002</v>
      </c>
      <c r="O87" s="143">
        <f t="shared" si="62"/>
        <v>5.419450631031923</v>
      </c>
      <c r="P87" s="52">
        <f t="shared" si="63"/>
        <v>-0.13615843037046904</v>
      </c>
    </row>
    <row r="88" spans="1:16" ht="20.100000000000001" customHeight="1" x14ac:dyDescent="0.25">
      <c r="A88" s="38" t="s">
        <v>231</v>
      </c>
      <c r="B88" s="19">
        <v>80.600000000000009</v>
      </c>
      <c r="C88" s="140">
        <v>72.27</v>
      </c>
      <c r="D88" s="247">
        <f t="shared" si="38"/>
        <v>1.4430006679696644E-3</v>
      </c>
      <c r="E88" s="215">
        <f t="shared" si="39"/>
        <v>1.0057496258185543E-3</v>
      </c>
      <c r="F88" s="52">
        <f t="shared" si="34"/>
        <v>-0.10334987593052124</v>
      </c>
      <c r="H88" s="19">
        <v>42.317999999999998</v>
      </c>
      <c r="I88" s="140">
        <v>138.70599999999999</v>
      </c>
      <c r="J88" s="214">
        <f t="shared" si="40"/>
        <v>9.0279605654040309E-4</v>
      </c>
      <c r="K88" s="215">
        <f t="shared" si="41"/>
        <v>2.5547675084393469E-3</v>
      </c>
      <c r="L88" s="52">
        <f t="shared" si="60"/>
        <v>2.2777068859586937</v>
      </c>
      <c r="N88" s="40">
        <f t="shared" si="61"/>
        <v>5.2503722084367235</v>
      </c>
      <c r="O88" s="143">
        <f t="shared" si="62"/>
        <v>19.192749411927494</v>
      </c>
      <c r="P88" s="52">
        <f t="shared" si="63"/>
        <v>2.6555026291444692</v>
      </c>
    </row>
    <row r="89" spans="1:16" ht="20.100000000000001" customHeight="1" x14ac:dyDescent="0.25">
      <c r="A89" s="38" t="s">
        <v>169</v>
      </c>
      <c r="B89" s="19">
        <v>179.35</v>
      </c>
      <c r="C89" s="140">
        <v>160.83999999999997</v>
      </c>
      <c r="D89" s="247">
        <f t="shared" si="38"/>
        <v>3.2109450347439115E-3</v>
      </c>
      <c r="E89" s="215">
        <f t="shared" si="39"/>
        <v>2.2383391423364644E-3</v>
      </c>
      <c r="F89" s="52">
        <f t="shared" si="34"/>
        <v>-0.10320602174519108</v>
      </c>
      <c r="H89" s="19">
        <v>137.28900000000002</v>
      </c>
      <c r="I89" s="140">
        <v>138.291</v>
      </c>
      <c r="J89" s="214">
        <f t="shared" si="40"/>
        <v>2.928871114097439E-3</v>
      </c>
      <c r="K89" s="215">
        <f t="shared" si="41"/>
        <v>2.5471237978860737E-3</v>
      </c>
      <c r="L89" s="52">
        <f t="shared" si="60"/>
        <v>7.2984725651725991E-3</v>
      </c>
      <c r="N89" s="40">
        <f t="shared" si="61"/>
        <v>7.6548090326177878</v>
      </c>
      <c r="O89" s="143">
        <f t="shared" si="62"/>
        <v>8.5980477493160912</v>
      </c>
      <c r="P89" s="52">
        <f t="shared" si="63"/>
        <v>0.12322171757376096</v>
      </c>
    </row>
    <row r="90" spans="1:16" ht="20.100000000000001" customHeight="1" x14ac:dyDescent="0.25">
      <c r="A90" s="38" t="s">
        <v>232</v>
      </c>
      <c r="B90" s="19">
        <v>264.42</v>
      </c>
      <c r="C90" s="140">
        <v>258.09999999999997</v>
      </c>
      <c r="D90" s="247">
        <f t="shared" si="38"/>
        <v>4.7339731591133829E-3</v>
      </c>
      <c r="E90" s="215">
        <f t="shared" si="39"/>
        <v>3.5918635453683254E-3</v>
      </c>
      <c r="F90" s="52">
        <f t="shared" si="34"/>
        <v>-2.3901369034112583E-2</v>
      </c>
      <c r="H90" s="19">
        <v>112.50800000000001</v>
      </c>
      <c r="I90" s="140">
        <v>123.739</v>
      </c>
      <c r="J90" s="214">
        <f t="shared" si="40"/>
        <v>2.4002027205739327E-3</v>
      </c>
      <c r="K90" s="215">
        <f t="shared" si="41"/>
        <v>2.2790966268710538E-3</v>
      </c>
      <c r="L90" s="52">
        <f t="shared" si="60"/>
        <v>9.9824012514665564E-2</v>
      </c>
      <c r="N90" s="40">
        <f t="shared" si="61"/>
        <v>4.2548975115346801</v>
      </c>
      <c r="O90" s="143">
        <f t="shared" si="62"/>
        <v>4.7942270437814809</v>
      </c>
      <c r="P90" s="52">
        <f t="shared" si="63"/>
        <v>0.12675499957042971</v>
      </c>
    </row>
    <row r="91" spans="1:16" ht="20.100000000000001" customHeight="1" x14ac:dyDescent="0.25">
      <c r="A91" s="38" t="s">
        <v>233</v>
      </c>
      <c r="B91" s="19">
        <v>274.10000000000002</v>
      </c>
      <c r="C91" s="140">
        <v>229.48000000000002</v>
      </c>
      <c r="D91" s="247">
        <f t="shared" si="38"/>
        <v>4.9072764651424934E-3</v>
      </c>
      <c r="E91" s="215">
        <f t="shared" si="39"/>
        <v>3.19357166366185E-3</v>
      </c>
      <c r="F91" s="52">
        <f t="shared" si="34"/>
        <v>-0.16278730390368479</v>
      </c>
      <c r="H91" s="19">
        <v>140.191</v>
      </c>
      <c r="I91" s="140">
        <v>116.254</v>
      </c>
      <c r="J91" s="214">
        <f t="shared" si="40"/>
        <v>2.9907812742203236E-3</v>
      </c>
      <c r="K91" s="215">
        <f t="shared" si="41"/>
        <v>2.1412335582174373E-3</v>
      </c>
      <c r="L91" s="52">
        <f t="shared" si="60"/>
        <v>-0.17074562561077386</v>
      </c>
      <c r="N91" s="40">
        <f t="shared" ref="N91:N94" si="64">(H91/B91)*10</f>
        <v>5.1145932141554171</v>
      </c>
      <c r="O91" s="143">
        <f t="shared" ref="O91:O94" si="65">(I91/C91)*10</f>
        <v>5.0659752483876588</v>
      </c>
      <c r="P91" s="52">
        <f t="shared" ref="P91:P94" si="66">(O91-N91)/N91</f>
        <v>-9.5057346170171857E-3</v>
      </c>
    </row>
    <row r="92" spans="1:16" ht="20.100000000000001" customHeight="1" x14ac:dyDescent="0.25">
      <c r="A92" s="38" t="s">
        <v>218</v>
      </c>
      <c r="B92" s="19">
        <v>215.63</v>
      </c>
      <c r="C92" s="140">
        <v>151.86000000000001</v>
      </c>
      <c r="D92" s="247">
        <f t="shared" si="38"/>
        <v>3.8604743676711995E-3</v>
      </c>
      <c r="E92" s="215">
        <f t="shared" si="39"/>
        <v>2.113368454086145E-3</v>
      </c>
      <c r="F92" s="52">
        <f t="shared" si="34"/>
        <v>-0.29573806984185869</v>
      </c>
      <c r="H92" s="19">
        <v>211.89099999999999</v>
      </c>
      <c r="I92" s="140">
        <v>105.417</v>
      </c>
      <c r="J92" s="214">
        <f t="shared" si="40"/>
        <v>4.5204017017912608E-3</v>
      </c>
      <c r="K92" s="215">
        <f t="shared" si="41"/>
        <v>1.9416314105889481E-3</v>
      </c>
      <c r="L92" s="52">
        <f t="shared" si="60"/>
        <v>-0.50249420692714653</v>
      </c>
      <c r="N92" s="40">
        <f t="shared" si="64"/>
        <v>9.826601122292816</v>
      </c>
      <c r="O92" s="143">
        <f t="shared" si="65"/>
        <v>6.9417226392730136</v>
      </c>
      <c r="P92" s="52">
        <f t="shared" si="66"/>
        <v>-0.29357846595351383</v>
      </c>
    </row>
    <row r="93" spans="1:16" ht="20.100000000000001" customHeight="1" x14ac:dyDescent="0.25">
      <c r="A93" s="38" t="s">
        <v>211</v>
      </c>
      <c r="B93" s="19">
        <v>52.589999999999996</v>
      </c>
      <c r="C93" s="140">
        <v>141.67000000000002</v>
      </c>
      <c r="D93" s="247">
        <f t="shared" si="38"/>
        <v>9.4153108099906499E-4</v>
      </c>
      <c r="E93" s="215">
        <f t="shared" si="39"/>
        <v>1.9715587310047684E-3</v>
      </c>
      <c r="F93" s="52">
        <f t="shared" si="34"/>
        <v>1.6938581479368704</v>
      </c>
      <c r="H93" s="19">
        <v>37.051000000000002</v>
      </c>
      <c r="I93" s="140">
        <v>96.924999999999997</v>
      </c>
      <c r="J93" s="214">
        <f t="shared" si="40"/>
        <v>7.904318892877376E-4</v>
      </c>
      <c r="K93" s="215">
        <f t="shared" si="41"/>
        <v>1.7852208322313649E-3</v>
      </c>
      <c r="L93" s="52">
        <f t="shared" si="60"/>
        <v>1.6159887722328681</v>
      </c>
      <c r="N93" s="40">
        <f t="shared" si="64"/>
        <v>7.0452557520441159</v>
      </c>
      <c r="O93" s="143">
        <f t="shared" si="65"/>
        <v>6.8416037269711296</v>
      </c>
      <c r="P93" s="52">
        <f t="shared" si="66"/>
        <v>-2.8906264334534418E-2</v>
      </c>
    </row>
    <row r="94" spans="1:16" ht="20.100000000000001" customHeight="1" x14ac:dyDescent="0.25">
      <c r="A94" s="38" t="s">
        <v>164</v>
      </c>
      <c r="B94" s="19">
        <v>131.79</v>
      </c>
      <c r="C94" s="140">
        <v>78.36</v>
      </c>
      <c r="D94" s="247">
        <f t="shared" si="38"/>
        <v>2.359467221237246E-3</v>
      </c>
      <c r="E94" s="215">
        <f t="shared" si="39"/>
        <v>1.0905014622823014E-3</v>
      </c>
      <c r="F94" s="52">
        <f t="shared" si="34"/>
        <v>-0.40541770999317095</v>
      </c>
      <c r="H94" s="19">
        <v>99.841000000000008</v>
      </c>
      <c r="I94" s="140">
        <v>90.225999999999999</v>
      </c>
      <c r="J94" s="214">
        <f t="shared" si="40"/>
        <v>2.1299697783697339E-3</v>
      </c>
      <c r="K94" s="215">
        <f t="shared" ref="K94" si="67">I94/$I$96</f>
        <v>1.6618347671798518E-3</v>
      </c>
      <c r="L94" s="52">
        <f t="shared" si="60"/>
        <v>-9.6303121963922725E-2</v>
      </c>
      <c r="N94" s="40">
        <f t="shared" si="64"/>
        <v>7.5757644737840515</v>
      </c>
      <c r="O94" s="143">
        <f t="shared" si="65"/>
        <v>11.514293006636038</v>
      </c>
      <c r="P94" s="52">
        <f t="shared" si="66"/>
        <v>0.51988529296037023</v>
      </c>
    </row>
    <row r="95" spans="1:16" ht="20.100000000000001" customHeight="1" thickBot="1" x14ac:dyDescent="0.3">
      <c r="A95" s="8" t="s">
        <v>17</v>
      </c>
      <c r="B95" s="19">
        <f>B96-SUM(B68:B94)</f>
        <v>2227.9300000000076</v>
      </c>
      <c r="C95" s="142">
        <f>C96-SUM(C68:C94)</f>
        <v>1266.2200000000157</v>
      </c>
      <c r="D95" s="247">
        <f t="shared" si="38"/>
        <v>3.9887152334859365E-2</v>
      </c>
      <c r="E95" s="215">
        <f t="shared" si="39"/>
        <v>1.7621423705603788E-2</v>
      </c>
      <c r="F95" s="52">
        <f>(C95-B95)/B95</f>
        <v>-0.43166077928839264</v>
      </c>
      <c r="H95" s="19">
        <f>H96-SUM(H68:H94)</f>
        <v>1475.2509999999966</v>
      </c>
      <c r="I95" s="142">
        <f>I96-SUM(I68:I94)</f>
        <v>954.47599999999511</v>
      </c>
      <c r="J95" s="214">
        <f t="shared" si="40"/>
        <v>3.1472441637300515E-2</v>
      </c>
      <c r="K95" s="215">
        <f t="shared" si="41"/>
        <v>1.7580092226617029E-2</v>
      </c>
      <c r="L95" s="52">
        <f>(I95-H95)/H95</f>
        <v>-0.35300772546502435</v>
      </c>
      <c r="N95" s="40">
        <f t="shared" si="36"/>
        <v>6.6216218642416571</v>
      </c>
      <c r="O95" s="143">
        <f t="shared" si="37"/>
        <v>7.5379949771760302</v>
      </c>
      <c r="P95" s="52">
        <f>(O95-N95)/N95</f>
        <v>0.13839103647446363</v>
      </c>
    </row>
    <row r="96" spans="1:16" ht="26.25" customHeight="1" thickBot="1" x14ac:dyDescent="0.3">
      <c r="A96" s="12" t="s">
        <v>18</v>
      </c>
      <c r="B96" s="17">
        <v>55855.829999999994</v>
      </c>
      <c r="C96" s="145">
        <v>71856.850000000006</v>
      </c>
      <c r="D96" s="243">
        <f>SUM(D68:D95)</f>
        <v>1</v>
      </c>
      <c r="E96" s="244">
        <f>SUM(E68:E95)</f>
        <v>1.0000000000000002</v>
      </c>
      <c r="F96" s="57">
        <f>(C96-B96)/B96</f>
        <v>0.28647000680143886</v>
      </c>
      <c r="G96" s="1"/>
      <c r="H96" s="17">
        <v>46874.373999999996</v>
      </c>
      <c r="I96" s="145">
        <v>54293.003000000004</v>
      </c>
      <c r="J96" s="255">
        <f t="shared" si="40"/>
        <v>1</v>
      </c>
      <c r="K96" s="244">
        <f t="shared" si="41"/>
        <v>1</v>
      </c>
      <c r="L96" s="57">
        <f>(I96-H96)/H96</f>
        <v>0.15826619892566476</v>
      </c>
      <c r="M96" s="1"/>
      <c r="N96" s="37">
        <f t="shared" si="36"/>
        <v>8.3920289072778971</v>
      </c>
      <c r="O96" s="150">
        <f t="shared" si="37"/>
        <v>7.5557170958649031</v>
      </c>
      <c r="P96" s="57">
        <f>(O96-N96)/N96</f>
        <v>-9.9655496978532987E-2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3" orientation="portrait" r:id="rId1"/>
  <ignoredErrors>
    <ignoredError sqref="L57 F57 F54:F55 D39:E44 D68:F76 J68:K85 F32:P32 D7:E12 J7:K13 J39:K42 F28:G31 J28:P31 F33:G33 J33:P33 D90:E90 D89:E89 D82:E83 D81:E81 D85:E88 D84:E84 D80:F80 D79:E79 D78:F78 D77:E77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EBBA2CF-A6C0-4D13-A2AD-6DF30C718B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4" id="{DBA05C0D-4BA9-4699-BC3D-871947F9DF6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22" id="{56912308-91EB-4958-8F67-E6C28FB1DF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17" id="{346FFA6F-B3E0-424E-8682-3E3E6E1A03E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1" id="{5B3B48C3-9834-4B17-9920-5F237F546F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olha20">
    <pageSetUpPr fitToPage="1"/>
  </sheetPr>
  <dimension ref="A1:R8"/>
  <sheetViews>
    <sheetView showGridLines="0" workbookViewId="0">
      <selection activeCell="C10" sqref="C10"/>
    </sheetView>
  </sheetViews>
  <sheetFormatPr defaultRowHeight="15" x14ac:dyDescent="0.25"/>
  <cols>
    <col min="1" max="1" width="2.85546875" customWidth="1"/>
    <col min="2" max="2" width="2.28515625" customWidth="1"/>
    <col min="3" max="3" width="22" customWidth="1"/>
    <col min="8" max="8" width="10.85546875" customWidth="1"/>
    <col min="9" max="9" width="2.140625" customWidth="1"/>
    <col min="14" max="14" width="10.85546875" customWidth="1"/>
    <col min="15" max="15" width="2.140625" customWidth="1"/>
    <col min="18" max="18" width="10.85546875" customWidth="1"/>
  </cols>
  <sheetData>
    <row r="1" spans="1:18" ht="15.75" x14ac:dyDescent="0.25">
      <c r="A1" s="4" t="s">
        <v>142</v>
      </c>
    </row>
    <row r="2" spans="1:18" ht="15.75" thickBot="1" x14ac:dyDescent="0.3"/>
    <row r="3" spans="1:18" x14ac:dyDescent="0.25">
      <c r="A3" s="334" t="s">
        <v>16</v>
      </c>
      <c r="B3" s="317"/>
      <c r="C3" s="317"/>
      <c r="D3" s="353" t="s">
        <v>1</v>
      </c>
      <c r="E3" s="346"/>
      <c r="F3" s="353" t="s">
        <v>104</v>
      </c>
      <c r="G3" s="346"/>
      <c r="H3" s="130" t="s">
        <v>0</v>
      </c>
      <c r="J3" s="347" t="s">
        <v>19</v>
      </c>
      <c r="K3" s="346"/>
      <c r="L3" s="356" t="s">
        <v>104</v>
      </c>
      <c r="M3" s="357"/>
      <c r="N3" s="130" t="s">
        <v>0</v>
      </c>
      <c r="P3" s="345" t="s">
        <v>22</v>
      </c>
      <c r="Q3" s="346"/>
      <c r="R3" s="130" t="s">
        <v>0</v>
      </c>
    </row>
    <row r="4" spans="1:18" x14ac:dyDescent="0.25">
      <c r="A4" s="352"/>
      <c r="B4" s="318"/>
      <c r="C4" s="318"/>
      <c r="D4" s="354" t="s">
        <v>179</v>
      </c>
      <c r="E4" s="348"/>
      <c r="F4" s="354" t="str">
        <f>D4</f>
        <v>jan-jun</v>
      </c>
      <c r="G4" s="348"/>
      <c r="H4" s="131" t="s">
        <v>151</v>
      </c>
      <c r="J4" s="343" t="str">
        <f>D4</f>
        <v>jan-jun</v>
      </c>
      <c r="K4" s="348"/>
      <c r="L4" s="349" t="str">
        <f>D4</f>
        <v>jan-jun</v>
      </c>
      <c r="M4" s="350"/>
      <c r="N4" s="131" t="str">
        <f>H4</f>
        <v>2023/2022</v>
      </c>
      <c r="P4" s="343" t="str">
        <f>D4</f>
        <v>jan-jun</v>
      </c>
      <c r="Q4" s="344"/>
      <c r="R4" s="131" t="str">
        <f>N4</f>
        <v>2023/2022</v>
      </c>
    </row>
    <row r="5" spans="1:18" ht="19.5" customHeight="1" thickBot="1" x14ac:dyDescent="0.3">
      <c r="A5" s="335"/>
      <c r="B5" s="358"/>
      <c r="C5" s="358"/>
      <c r="D5" s="99">
        <v>2022</v>
      </c>
      <c r="E5" s="160">
        <v>2023</v>
      </c>
      <c r="F5" s="99">
        <f>D5</f>
        <v>2022</v>
      </c>
      <c r="G5" s="134">
        <f>E5</f>
        <v>2023</v>
      </c>
      <c r="H5" s="166" t="s">
        <v>1</v>
      </c>
      <c r="J5" s="25">
        <f>D5</f>
        <v>2022</v>
      </c>
      <c r="K5" s="134">
        <f>E5</f>
        <v>2023</v>
      </c>
      <c r="L5" s="159">
        <f>F5</f>
        <v>2022</v>
      </c>
      <c r="M5" s="144">
        <f>G5</f>
        <v>2023</v>
      </c>
      <c r="N5" s="259">
        <v>1000</v>
      </c>
      <c r="P5" s="25">
        <f>D5</f>
        <v>2022</v>
      </c>
      <c r="Q5" s="134">
        <f>E5</f>
        <v>2023</v>
      </c>
      <c r="R5" s="166"/>
    </row>
    <row r="6" spans="1:18" ht="24" customHeight="1" x14ac:dyDescent="0.25">
      <c r="A6" s="161" t="s">
        <v>20</v>
      </c>
      <c r="B6" s="1"/>
      <c r="C6" s="1"/>
      <c r="D6" s="115">
        <v>6575.33</v>
      </c>
      <c r="E6" s="147">
        <v>5162.8700000000017</v>
      </c>
      <c r="F6" s="247">
        <f>D6/D8</f>
        <v>0.59063952945234532</v>
      </c>
      <c r="G6" s="246">
        <f>E6/E8</f>
        <v>0.51620440729483286</v>
      </c>
      <c r="H6" s="165">
        <f>(E6-D6)/D6</f>
        <v>-0.21481203224781087</v>
      </c>
      <c r="I6" s="1"/>
      <c r="J6" s="19">
        <v>3289.8240000000019</v>
      </c>
      <c r="K6" s="147">
        <v>2861.3400000000006</v>
      </c>
      <c r="L6" s="247">
        <f>J6/J8</f>
        <v>0.40247128140376787</v>
      </c>
      <c r="M6" s="246">
        <f>K6/K8</f>
        <v>0.35527481295346169</v>
      </c>
      <c r="N6" s="165">
        <f>(K6-J6)/J6</f>
        <v>-0.13024526540021625</v>
      </c>
      <c r="P6" s="27">
        <f t="shared" ref="P6:Q8" si="0">(J6/D6)*10</f>
        <v>5.0032834853916111</v>
      </c>
      <c r="Q6" s="152">
        <f t="shared" si="0"/>
        <v>5.5421500057138751</v>
      </c>
      <c r="R6" s="165">
        <f>(Q6-P6)/P6</f>
        <v>0.10770257609740186</v>
      </c>
    </row>
    <row r="7" spans="1:18" ht="24" customHeight="1" thickBot="1" x14ac:dyDescent="0.3">
      <c r="A7" s="161" t="s">
        <v>21</v>
      </c>
      <c r="B7" s="1"/>
      <c r="C7" s="1"/>
      <c r="D7" s="117">
        <v>4557.2299999999977</v>
      </c>
      <c r="E7" s="140">
        <v>4838.7300000000005</v>
      </c>
      <c r="F7" s="247">
        <f>D7/D8</f>
        <v>0.40936047054765468</v>
      </c>
      <c r="G7" s="215">
        <f>E7/E8</f>
        <v>0.48379559270516709</v>
      </c>
      <c r="H7" s="55">
        <f t="shared" ref="H7:H8" si="1">(E7-D7)/D7</f>
        <v>6.176997869319803E-2</v>
      </c>
      <c r="J7" s="19">
        <v>4884.2349999999988</v>
      </c>
      <c r="K7" s="140">
        <v>5192.5379999999996</v>
      </c>
      <c r="L7" s="247">
        <f>J7/J8</f>
        <v>0.59752871859623202</v>
      </c>
      <c r="M7" s="215">
        <f>K7/K8</f>
        <v>0.64472518704653825</v>
      </c>
      <c r="N7" s="102">
        <f t="shared" ref="N7:N8" si="2">(K7-J7)/J7</f>
        <v>6.3122065174996883E-2</v>
      </c>
      <c r="P7" s="27">
        <f t="shared" si="0"/>
        <v>10.717552109505119</v>
      </c>
      <c r="Q7" s="152">
        <f t="shared" si="0"/>
        <v>10.731200128959458</v>
      </c>
      <c r="R7" s="102">
        <f t="shared" ref="R7:R8" si="3">(Q7-P7)/P7</f>
        <v>1.2734269276129194E-3</v>
      </c>
    </row>
    <row r="8" spans="1:18" ht="26.25" customHeight="1" thickBot="1" x14ac:dyDescent="0.3">
      <c r="A8" s="12" t="s">
        <v>12</v>
      </c>
      <c r="B8" s="162"/>
      <c r="C8" s="162"/>
      <c r="D8" s="163">
        <v>11132.559999999998</v>
      </c>
      <c r="E8" s="145">
        <v>10001.600000000002</v>
      </c>
      <c r="F8" s="243">
        <f>SUM(F6:F7)</f>
        <v>1</v>
      </c>
      <c r="G8" s="244">
        <f>SUM(G6:G7)</f>
        <v>1</v>
      </c>
      <c r="H8" s="164">
        <f t="shared" si="1"/>
        <v>-0.10159029010398289</v>
      </c>
      <c r="I8" s="1"/>
      <c r="J8" s="17">
        <v>8174.0590000000011</v>
      </c>
      <c r="K8" s="145">
        <v>8053.8780000000006</v>
      </c>
      <c r="L8" s="243">
        <f>SUM(L6:L7)</f>
        <v>0.99999999999999989</v>
      </c>
      <c r="M8" s="244">
        <f>SUM(M6:M7)</f>
        <v>1</v>
      </c>
      <c r="N8" s="164">
        <f t="shared" si="2"/>
        <v>-1.4702732143235139E-2</v>
      </c>
      <c r="O8" s="1"/>
      <c r="P8" s="29">
        <f t="shared" si="0"/>
        <v>7.3424791781944165</v>
      </c>
      <c r="Q8" s="146">
        <f t="shared" si="0"/>
        <v>8.0525895856662917</v>
      </c>
      <c r="R8" s="164">
        <f t="shared" si="3"/>
        <v>9.6712621205757077E-2</v>
      </c>
    </row>
  </sheetData>
  <mergeCells count="11">
    <mergeCell ref="A3:C5"/>
    <mergeCell ref="D3:E3"/>
    <mergeCell ref="F3:G3"/>
    <mergeCell ref="J3:K3"/>
    <mergeCell ref="P3:Q3"/>
    <mergeCell ref="D4:E4"/>
    <mergeCell ref="F4:G4"/>
    <mergeCell ref="J4:K4"/>
    <mergeCell ref="L4:M4"/>
    <mergeCell ref="P4:Q4"/>
    <mergeCell ref="L3:M3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9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65" id="{5F6D28D0-E358-4C38-B81A-67CCFBD8B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H6:H8</xm:sqref>
        </x14:conditionalFormatting>
        <x14:conditionalFormatting xmlns:xm="http://schemas.microsoft.com/office/excel/2006/main">
          <x14:cfRule type="iconSet" priority="266" id="{1FD5A1D8-2B51-44DA-ADDB-18820410B12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N6:N8</xm:sqref>
        </x14:conditionalFormatting>
        <x14:conditionalFormatting xmlns:xm="http://schemas.microsoft.com/office/excel/2006/main">
          <x14:cfRule type="iconSet" priority="1" id="{890BCA1D-CA98-4C12-8A25-5588C0E3A5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R6:R8</xm:sqref>
        </x14:conditionalFormatting>
      </x14:conditionalFormatting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olha21">
    <pageSetUpPr fitToPage="1"/>
  </sheetPr>
  <dimension ref="A1:P96"/>
  <sheetViews>
    <sheetView showGridLines="0" workbookViewId="0">
      <selection activeCell="P92" sqref="P92"/>
    </sheetView>
  </sheetViews>
  <sheetFormatPr defaultRowHeight="15" x14ac:dyDescent="0.25"/>
  <cols>
    <col min="1" max="1" width="29.42578125" customWidth="1"/>
    <col min="6" max="6" width="10.85546875" customWidth="1"/>
    <col min="7" max="7" width="2" customWidth="1"/>
    <col min="12" max="12" width="10.85546875" customWidth="1"/>
    <col min="13" max="13" width="2" customWidth="1"/>
    <col min="16" max="16" width="10.85546875" customWidth="1"/>
  </cols>
  <sheetData>
    <row r="1" spans="1:16" ht="15.75" x14ac:dyDescent="0.25">
      <c r="A1" s="4" t="s">
        <v>143</v>
      </c>
    </row>
    <row r="3" spans="1:16" ht="8.25" customHeight="1" thickBot="1" x14ac:dyDescent="0.3"/>
    <row r="4" spans="1:16" x14ac:dyDescent="0.25">
      <c r="A4" s="359" t="s">
        <v>3</v>
      </c>
      <c r="B4" s="353" t="s">
        <v>1</v>
      </c>
      <c r="C4" s="346"/>
      <c r="D4" s="353" t="s">
        <v>104</v>
      </c>
      <c r="E4" s="346"/>
      <c r="F4" s="130" t="s">
        <v>0</v>
      </c>
      <c r="H4" s="362" t="s">
        <v>19</v>
      </c>
      <c r="I4" s="363"/>
      <c r="J4" s="353" t="s">
        <v>104</v>
      </c>
      <c r="K4" s="351"/>
      <c r="L4" s="130" t="s">
        <v>0</v>
      </c>
      <c r="N4" s="345" t="s">
        <v>22</v>
      </c>
      <c r="O4" s="346"/>
      <c r="P4" s="130" t="s">
        <v>0</v>
      </c>
    </row>
    <row r="5" spans="1:16" x14ac:dyDescent="0.25">
      <c r="A5" s="360"/>
      <c r="B5" s="354" t="s">
        <v>179</v>
      </c>
      <c r="C5" s="348"/>
      <c r="D5" s="354" t="str">
        <f>B5</f>
        <v>jan-jun</v>
      </c>
      <c r="E5" s="348"/>
      <c r="F5" s="131" t="s">
        <v>151</v>
      </c>
      <c r="H5" s="343" t="str">
        <f>B5</f>
        <v>jan-jun</v>
      </c>
      <c r="I5" s="348"/>
      <c r="J5" s="354" t="str">
        <f>B5</f>
        <v>jan-jun</v>
      </c>
      <c r="K5" s="344"/>
      <c r="L5" s="131" t="str">
        <f>F5</f>
        <v>2023/2022</v>
      </c>
      <c r="N5" s="343" t="str">
        <f>B5</f>
        <v>jan-jun</v>
      </c>
      <c r="O5" s="344"/>
      <c r="P5" s="131" t="str">
        <f>L5</f>
        <v>2023/2022</v>
      </c>
    </row>
    <row r="6" spans="1:16" ht="19.5" customHeight="1" thickBot="1" x14ac:dyDescent="0.3">
      <c r="A6" s="361"/>
      <c r="B6" s="99">
        <f>'6'!E6</f>
        <v>2022</v>
      </c>
      <c r="C6" s="134">
        <f>'6'!F6</f>
        <v>2023</v>
      </c>
      <c r="D6" s="99">
        <f>B6</f>
        <v>2022</v>
      </c>
      <c r="E6" s="134">
        <f>C6</f>
        <v>2023</v>
      </c>
      <c r="F6" s="132" t="s">
        <v>1</v>
      </c>
      <c r="H6" s="25">
        <f>B6</f>
        <v>2022</v>
      </c>
      <c r="I6" s="134">
        <f>E6</f>
        <v>2023</v>
      </c>
      <c r="J6" s="99">
        <f>B6</f>
        <v>2022</v>
      </c>
      <c r="K6" s="134">
        <f>C6</f>
        <v>2023</v>
      </c>
      <c r="L6" s="259">
        <v>1000</v>
      </c>
      <c r="N6" s="25">
        <f>B6</f>
        <v>2022</v>
      </c>
      <c r="O6" s="134">
        <f>C6</f>
        <v>2023</v>
      </c>
      <c r="P6" s="132"/>
    </row>
    <row r="7" spans="1:16" ht="20.100000000000001" customHeight="1" x14ac:dyDescent="0.25">
      <c r="A7" s="8" t="s">
        <v>152</v>
      </c>
      <c r="B7" s="39">
        <v>1334.98</v>
      </c>
      <c r="C7" s="147">
        <v>1179.72</v>
      </c>
      <c r="D7" s="247">
        <f>B7/$B$33</f>
        <v>0.11991671277765401</v>
      </c>
      <c r="E7" s="246">
        <f t="shared" ref="E7:E32" si="0">C7/$C$33</f>
        <v>0.11795312749960009</v>
      </c>
      <c r="F7" s="52">
        <f>(C7-B7)/B7</f>
        <v>-0.11630136781075372</v>
      </c>
      <c r="H7" s="39">
        <v>2281.2870000000003</v>
      </c>
      <c r="I7" s="147">
        <v>1968.0830000000003</v>
      </c>
      <c r="J7" s="247">
        <f>H7/$H$33</f>
        <v>0.27908863882680568</v>
      </c>
      <c r="K7" s="246">
        <f>I7/$I$33</f>
        <v>0.24436464023914933</v>
      </c>
      <c r="L7" s="52">
        <f>(I7-H7)/H7</f>
        <v>-0.13729267733520592</v>
      </c>
      <c r="N7" s="27">
        <f t="shared" ref="N7:N33" si="1">(H7/B7)*10</f>
        <v>17.088548143043344</v>
      </c>
      <c r="O7" s="151">
        <f t="shared" ref="O7:O14" si="2">(I7/C7)*10</f>
        <v>16.682628081239621</v>
      </c>
      <c r="P7" s="61">
        <f>(O7-N7)/N7</f>
        <v>-2.3753923294470805E-2</v>
      </c>
    </row>
    <row r="8" spans="1:16" ht="20.100000000000001" customHeight="1" x14ac:dyDescent="0.25">
      <c r="A8" s="8" t="s">
        <v>186</v>
      </c>
      <c r="B8" s="19">
        <v>495.51</v>
      </c>
      <c r="C8" s="140">
        <v>1032.44</v>
      </c>
      <c r="D8" s="247">
        <f t="shared" ref="D8:D32" si="3">B8/$B$33</f>
        <v>4.4509977938587346E-2</v>
      </c>
      <c r="E8" s="215">
        <f t="shared" si="0"/>
        <v>0.1032274836026236</v>
      </c>
      <c r="F8" s="52">
        <f t="shared" ref="F8:F31" si="4">(C8-B8)/B8</f>
        <v>1.0835906439829672</v>
      </c>
      <c r="H8" s="19">
        <v>491.32299999999998</v>
      </c>
      <c r="I8" s="140">
        <v>1033.9739999999999</v>
      </c>
      <c r="J8" s="247">
        <f t="shared" ref="J8:J32" si="5">H8/$H$33</f>
        <v>6.0107591589441671E-2</v>
      </c>
      <c r="K8" s="215">
        <f t="shared" ref="K8:K32" si="6">I8/$I$33</f>
        <v>0.12838212846035157</v>
      </c>
      <c r="L8" s="52">
        <f t="shared" ref="L8:L33" si="7">(I8-H8)/H8</f>
        <v>1.1044689542317376</v>
      </c>
      <c r="N8" s="27">
        <f t="shared" si="1"/>
        <v>9.9155012007830319</v>
      </c>
      <c r="O8" s="152">
        <f t="shared" si="2"/>
        <v>10.014858006276393</v>
      </c>
      <c r="P8" s="52">
        <f t="shared" ref="P8:P70" si="8">(O8-N8)/N8</f>
        <v>1.0020351314718703E-2</v>
      </c>
    </row>
    <row r="9" spans="1:16" ht="20.100000000000001" customHeight="1" x14ac:dyDescent="0.25">
      <c r="A9" s="8" t="s">
        <v>185</v>
      </c>
      <c r="B9" s="19">
        <v>2933.89</v>
      </c>
      <c r="C9" s="140">
        <v>2599.9400000000005</v>
      </c>
      <c r="D9" s="247">
        <f t="shared" si="3"/>
        <v>0.26354135975912096</v>
      </c>
      <c r="E9" s="215">
        <f t="shared" si="0"/>
        <v>0.25995240761478172</v>
      </c>
      <c r="F9" s="52">
        <f t="shared" si="4"/>
        <v>-0.11382499003030086</v>
      </c>
      <c r="H9" s="19">
        <v>1101.414</v>
      </c>
      <c r="I9" s="140">
        <v>935.31399999999996</v>
      </c>
      <c r="J9" s="247">
        <f t="shared" si="5"/>
        <v>0.13474505138756643</v>
      </c>
      <c r="K9" s="215">
        <f t="shared" si="6"/>
        <v>0.11613212914325242</v>
      </c>
      <c r="L9" s="52">
        <f t="shared" si="7"/>
        <v>-0.15080614555471422</v>
      </c>
      <c r="N9" s="27">
        <f t="shared" si="1"/>
        <v>3.7541080272266516</v>
      </c>
      <c r="O9" s="152">
        <f t="shared" si="2"/>
        <v>3.5974445564128392</v>
      </c>
      <c r="P9" s="52">
        <f t="shared" si="8"/>
        <v>-4.1731210097741264E-2</v>
      </c>
    </row>
    <row r="10" spans="1:16" ht="20.100000000000001" customHeight="1" x14ac:dyDescent="0.25">
      <c r="A10" s="8" t="s">
        <v>160</v>
      </c>
      <c r="B10" s="19">
        <v>1187.06</v>
      </c>
      <c r="C10" s="140">
        <v>1109.83</v>
      </c>
      <c r="D10" s="247">
        <f t="shared" si="3"/>
        <v>0.10662956229294968</v>
      </c>
      <c r="E10" s="215">
        <f t="shared" si="0"/>
        <v>0.1109652455607103</v>
      </c>
      <c r="F10" s="52">
        <f t="shared" si="4"/>
        <v>-6.5059895877209256E-2</v>
      </c>
      <c r="H10" s="19">
        <v>663.50800000000004</v>
      </c>
      <c r="I10" s="140">
        <v>729.19399999999996</v>
      </c>
      <c r="J10" s="247">
        <f t="shared" si="5"/>
        <v>8.1172401618339191E-2</v>
      </c>
      <c r="K10" s="215">
        <f t="shared" si="6"/>
        <v>9.0539489175276766E-2</v>
      </c>
      <c r="L10" s="52">
        <f t="shared" si="7"/>
        <v>9.8998052774043291E-2</v>
      </c>
      <c r="N10" s="27">
        <f t="shared" si="1"/>
        <v>5.5895068488534703</v>
      </c>
      <c r="O10" s="152">
        <f t="shared" si="2"/>
        <v>6.5703215807826423</v>
      </c>
      <c r="P10" s="52">
        <f t="shared" si="8"/>
        <v>0.17547428752687877</v>
      </c>
    </row>
    <row r="11" spans="1:16" ht="20.100000000000001" customHeight="1" x14ac:dyDescent="0.25">
      <c r="A11" s="8" t="s">
        <v>187</v>
      </c>
      <c r="B11" s="19">
        <v>1451.65</v>
      </c>
      <c r="C11" s="140">
        <v>847.63</v>
      </c>
      <c r="D11" s="247">
        <f t="shared" si="3"/>
        <v>0.13039678205192695</v>
      </c>
      <c r="E11" s="215">
        <f t="shared" si="0"/>
        <v>8.4749440089585681E-2</v>
      </c>
      <c r="F11" s="52">
        <f t="shared" si="4"/>
        <v>-0.41609203320359595</v>
      </c>
      <c r="H11" s="19">
        <v>622.13800000000003</v>
      </c>
      <c r="I11" s="140">
        <v>434.47400000000005</v>
      </c>
      <c r="J11" s="247">
        <f t="shared" si="5"/>
        <v>7.6111268587613579E-2</v>
      </c>
      <c r="K11" s="215">
        <f t="shared" si="6"/>
        <v>5.3945937596770133E-2</v>
      </c>
      <c r="L11" s="52">
        <f t="shared" si="7"/>
        <v>-0.30164368677045927</v>
      </c>
      <c r="N11" s="27">
        <f t="shared" si="1"/>
        <v>4.2857300313436433</v>
      </c>
      <c r="O11" s="152">
        <f t="shared" si="2"/>
        <v>5.1257506223234195</v>
      </c>
      <c r="P11" s="52">
        <f t="shared" si="8"/>
        <v>0.19600408444682565</v>
      </c>
    </row>
    <row r="12" spans="1:16" ht="20.100000000000001" customHeight="1" x14ac:dyDescent="0.25">
      <c r="A12" s="8" t="s">
        <v>189</v>
      </c>
      <c r="B12" s="19">
        <v>623.65</v>
      </c>
      <c r="C12" s="140">
        <v>448.09</v>
      </c>
      <c r="D12" s="247">
        <f t="shared" si="3"/>
        <v>5.6020358300337018E-2</v>
      </c>
      <c r="E12" s="215">
        <f t="shared" si="0"/>
        <v>4.4801831706926892E-2</v>
      </c>
      <c r="F12" s="52">
        <f t="shared" si="4"/>
        <v>-0.28150404874528984</v>
      </c>
      <c r="H12" s="19">
        <v>390.95300000000003</v>
      </c>
      <c r="I12" s="140">
        <v>406.49799999999999</v>
      </c>
      <c r="J12" s="247">
        <f t="shared" si="5"/>
        <v>4.7828502338923662E-2</v>
      </c>
      <c r="K12" s="215">
        <f t="shared" si="6"/>
        <v>5.0472331465661616E-2</v>
      </c>
      <c r="L12" s="52">
        <f t="shared" si="7"/>
        <v>3.9761812801027127E-2</v>
      </c>
      <c r="N12" s="27">
        <f t="shared" si="1"/>
        <v>6.2687885833400152</v>
      </c>
      <c r="O12" s="152">
        <f t="shared" si="2"/>
        <v>9.0717936128902679</v>
      </c>
      <c r="P12" s="52">
        <f t="shared" si="8"/>
        <v>0.44713663450057034</v>
      </c>
    </row>
    <row r="13" spans="1:16" ht="20.100000000000001" customHeight="1" x14ac:dyDescent="0.25">
      <c r="A13" s="8" t="s">
        <v>159</v>
      </c>
      <c r="B13" s="19">
        <v>91.46</v>
      </c>
      <c r="C13" s="140">
        <v>137.03000000000003</v>
      </c>
      <c r="D13" s="247">
        <f t="shared" si="3"/>
        <v>8.2155407201937366E-3</v>
      </c>
      <c r="E13" s="215">
        <f t="shared" si="0"/>
        <v>1.3700807870740687E-2</v>
      </c>
      <c r="F13" s="52">
        <f t="shared" si="4"/>
        <v>0.49825060135578436</v>
      </c>
      <c r="H13" s="19">
        <v>205.75199999999998</v>
      </c>
      <c r="I13" s="140">
        <v>316.64499999999998</v>
      </c>
      <c r="J13" s="247">
        <f t="shared" si="5"/>
        <v>2.5171337764995333E-2</v>
      </c>
      <c r="K13" s="215">
        <f t="shared" si="6"/>
        <v>3.9315842628855298E-2</v>
      </c>
      <c r="L13" s="52">
        <f t="shared" si="7"/>
        <v>0.53896438430732152</v>
      </c>
      <c r="N13" s="27">
        <f t="shared" si="1"/>
        <v>22.496391865296307</v>
      </c>
      <c r="O13" s="152">
        <f t="shared" si="2"/>
        <v>23.107713639349043</v>
      </c>
      <c r="P13" s="52">
        <f t="shared" si="8"/>
        <v>2.7174214323488131E-2</v>
      </c>
    </row>
    <row r="14" spans="1:16" ht="20.100000000000001" customHeight="1" x14ac:dyDescent="0.25">
      <c r="A14" s="8" t="s">
        <v>191</v>
      </c>
      <c r="B14" s="19">
        <v>483.23</v>
      </c>
      <c r="C14" s="140">
        <v>238.72999999999996</v>
      </c>
      <c r="D14" s="247">
        <f t="shared" si="3"/>
        <v>4.3406907306136229E-2</v>
      </c>
      <c r="E14" s="215">
        <f t="shared" si="0"/>
        <v>2.3869180931051032E-2</v>
      </c>
      <c r="F14" s="52">
        <f t="shared" si="4"/>
        <v>-0.50597024191378859</v>
      </c>
      <c r="H14" s="19">
        <v>314.56299999999999</v>
      </c>
      <c r="I14" s="140">
        <v>216.952</v>
      </c>
      <c r="J14" s="247">
        <f t="shared" si="5"/>
        <v>3.8483084107907711E-2</v>
      </c>
      <c r="K14" s="215">
        <f t="shared" si="6"/>
        <v>2.6937582118825229E-2</v>
      </c>
      <c r="L14" s="52">
        <f t="shared" si="7"/>
        <v>-0.3103066794251072</v>
      </c>
      <c r="N14" s="27">
        <f t="shared" si="1"/>
        <v>6.5095917058129658</v>
      </c>
      <c r="O14" s="152">
        <f t="shared" si="2"/>
        <v>9.0877560423909873</v>
      </c>
      <c r="P14" s="52">
        <f t="shared" si="8"/>
        <v>0.39605622796215628</v>
      </c>
    </row>
    <row r="15" spans="1:16" ht="20.100000000000001" customHeight="1" x14ac:dyDescent="0.25">
      <c r="A15" s="8" t="s">
        <v>193</v>
      </c>
      <c r="B15" s="19">
        <v>183.72000000000003</v>
      </c>
      <c r="C15" s="140">
        <v>114.3</v>
      </c>
      <c r="D15" s="247">
        <f t="shared" si="3"/>
        <v>1.6502942719374521E-2</v>
      </c>
      <c r="E15" s="215">
        <f t="shared" si="0"/>
        <v>1.1428171492561192E-2</v>
      </c>
      <c r="F15" s="52">
        <f t="shared" si="4"/>
        <v>-0.37785760940561736</v>
      </c>
      <c r="H15" s="19">
        <v>232.69200000000001</v>
      </c>
      <c r="I15" s="140">
        <v>193.02500000000001</v>
      </c>
      <c r="J15" s="247">
        <f t="shared" si="5"/>
        <v>2.8467129977897149E-2</v>
      </c>
      <c r="K15" s="215">
        <f t="shared" si="6"/>
        <v>2.3966715165042222E-2</v>
      </c>
      <c r="L15" s="52">
        <f t="shared" si="7"/>
        <v>-0.17046997748096196</v>
      </c>
      <c r="N15" s="27">
        <f t="shared" ref="N15:N16" si="9">(H15/B15)*10</f>
        <v>12.665578053559763</v>
      </c>
      <c r="O15" s="152">
        <f t="shared" ref="O15:O16" si="10">(I15/C15)*10</f>
        <v>16.887576552930884</v>
      </c>
      <c r="P15" s="52">
        <f t="shared" ref="P15:P16" si="11">(O15-N15)/N15</f>
        <v>0.3333443196605223</v>
      </c>
    </row>
    <row r="16" spans="1:16" ht="20.100000000000001" customHeight="1" x14ac:dyDescent="0.25">
      <c r="A16" s="8" t="s">
        <v>156</v>
      </c>
      <c r="B16" s="19">
        <v>492.11</v>
      </c>
      <c r="C16" s="140">
        <v>433.18000000000006</v>
      </c>
      <c r="D16" s="247">
        <f t="shared" si="3"/>
        <v>4.4204567502892415E-2</v>
      </c>
      <c r="E16" s="215">
        <f t="shared" si="0"/>
        <v>4.3311070228763411E-2</v>
      </c>
      <c r="F16" s="52">
        <f t="shared" si="4"/>
        <v>-0.11974964946861463</v>
      </c>
      <c r="H16" s="19">
        <v>443</v>
      </c>
      <c r="I16" s="140">
        <v>178.68899999999999</v>
      </c>
      <c r="J16" s="247">
        <f t="shared" si="5"/>
        <v>5.419584076894967E-2</v>
      </c>
      <c r="K16" s="215">
        <f t="shared" si="6"/>
        <v>2.2186703101288587E-2</v>
      </c>
      <c r="L16" s="52">
        <f t="shared" si="7"/>
        <v>-0.59663882618510167</v>
      </c>
      <c r="N16" s="27">
        <f t="shared" si="9"/>
        <v>9.0020523866615179</v>
      </c>
      <c r="O16" s="152">
        <f t="shared" si="10"/>
        <v>4.1250519414562072</v>
      </c>
      <c r="P16" s="52">
        <f t="shared" si="11"/>
        <v>-0.5417653925711029</v>
      </c>
    </row>
    <row r="17" spans="1:16" ht="20.100000000000001" customHeight="1" x14ac:dyDescent="0.25">
      <c r="A17" s="8" t="s">
        <v>161</v>
      </c>
      <c r="B17" s="19">
        <v>347.26</v>
      </c>
      <c r="C17" s="140">
        <v>72.59</v>
      </c>
      <c r="D17" s="247">
        <f t="shared" si="3"/>
        <v>3.1193184676300865E-2</v>
      </c>
      <c r="E17" s="215">
        <f t="shared" si="0"/>
        <v>7.2578387458006729E-3</v>
      </c>
      <c r="F17" s="52">
        <f t="shared" si="4"/>
        <v>-0.79096354316650341</v>
      </c>
      <c r="H17" s="19">
        <v>229.56200000000001</v>
      </c>
      <c r="I17" s="140">
        <v>151.32</v>
      </c>
      <c r="J17" s="247">
        <f t="shared" si="5"/>
        <v>2.8084211283525114E-2</v>
      </c>
      <c r="K17" s="215">
        <f t="shared" si="6"/>
        <v>1.878846438945312E-2</v>
      </c>
      <c r="L17" s="52">
        <f t="shared" si="7"/>
        <v>-0.34083167074690068</v>
      </c>
      <c r="N17" s="27">
        <f t="shared" ref="N17:N20" si="12">(H17/B17)*10</f>
        <v>6.6106663595000867</v>
      </c>
      <c r="O17" s="152">
        <f t="shared" ref="O17:O20" si="13">(I17/C17)*10</f>
        <v>20.84584653533544</v>
      </c>
      <c r="P17" s="52">
        <f t="shared" ref="P17:P20" si="14">(O17-N17)/N17</f>
        <v>2.1533653949088194</v>
      </c>
    </row>
    <row r="18" spans="1:16" ht="20.100000000000001" customHeight="1" x14ac:dyDescent="0.25">
      <c r="A18" s="8" t="s">
        <v>196</v>
      </c>
      <c r="B18" s="19">
        <v>64.36</v>
      </c>
      <c r="C18" s="140">
        <v>135.97</v>
      </c>
      <c r="D18" s="247">
        <f t="shared" si="3"/>
        <v>5.7812398945076421E-3</v>
      </c>
      <c r="E18" s="215">
        <f t="shared" si="0"/>
        <v>1.3594824828027518E-2</v>
      </c>
      <c r="F18" s="52">
        <f t="shared" si="4"/>
        <v>1.1126476072094469</v>
      </c>
      <c r="H18" s="19">
        <v>87.807000000000002</v>
      </c>
      <c r="I18" s="140">
        <v>128.09399999999999</v>
      </c>
      <c r="J18" s="247">
        <f t="shared" si="5"/>
        <v>1.0742153928666284E-2</v>
      </c>
      <c r="K18" s="215">
        <f t="shared" si="6"/>
        <v>1.5904636251008512E-2</v>
      </c>
      <c r="L18" s="52">
        <f t="shared" si="7"/>
        <v>0.45881307868393167</v>
      </c>
      <c r="N18" s="27">
        <f t="shared" si="12"/>
        <v>13.643101305158485</v>
      </c>
      <c r="O18" s="152">
        <f t="shared" si="13"/>
        <v>9.4207545782157815</v>
      </c>
      <c r="P18" s="52">
        <f t="shared" si="14"/>
        <v>-0.30948584434729848</v>
      </c>
    </row>
    <row r="19" spans="1:16" ht="20.100000000000001" customHeight="1" x14ac:dyDescent="0.25">
      <c r="A19" s="8" t="s">
        <v>234</v>
      </c>
      <c r="B19" s="19"/>
      <c r="C19" s="140">
        <v>9.5399999999999991</v>
      </c>
      <c r="D19" s="247">
        <f t="shared" si="3"/>
        <v>0</v>
      </c>
      <c r="E19" s="215">
        <f t="shared" si="0"/>
        <v>9.5384738441849309E-4</v>
      </c>
      <c r="F19" s="52"/>
      <c r="H19" s="19"/>
      <c r="I19" s="140">
        <v>122.11200000000001</v>
      </c>
      <c r="J19" s="247">
        <f t="shared" si="5"/>
        <v>0</v>
      </c>
      <c r="K19" s="215">
        <f t="shared" si="6"/>
        <v>1.5161888471615781E-2</v>
      </c>
      <c r="L19" s="52"/>
      <c r="N19" s="27"/>
      <c r="O19" s="152">
        <f t="shared" si="13"/>
        <v>128.00000000000003</v>
      </c>
      <c r="P19" s="52"/>
    </row>
    <row r="20" spans="1:16" ht="20.100000000000001" customHeight="1" x14ac:dyDescent="0.25">
      <c r="A20" s="8" t="s">
        <v>157</v>
      </c>
      <c r="B20" s="19">
        <v>70.95</v>
      </c>
      <c r="C20" s="140">
        <v>77.27</v>
      </c>
      <c r="D20" s="247">
        <f t="shared" si="3"/>
        <v>6.3731971801634117E-3</v>
      </c>
      <c r="E20" s="215">
        <f t="shared" si="0"/>
        <v>7.7257638777795557E-3</v>
      </c>
      <c r="F20" s="52">
        <f t="shared" si="4"/>
        <v>8.9076814658209907E-2</v>
      </c>
      <c r="H20" s="19">
        <v>81.84</v>
      </c>
      <c r="I20" s="140">
        <v>106.214</v>
      </c>
      <c r="J20" s="247">
        <f t="shared" si="5"/>
        <v>1.0012161644539145E-2</v>
      </c>
      <c r="K20" s="215">
        <f t="shared" si="6"/>
        <v>1.3187932571116666E-2</v>
      </c>
      <c r="L20" s="52">
        <f t="shared" si="7"/>
        <v>0.29782502443792758</v>
      </c>
      <c r="N20" s="27">
        <f t="shared" si="12"/>
        <v>11.534883720930234</v>
      </c>
      <c r="O20" s="152">
        <f t="shared" si="13"/>
        <v>13.745826323281998</v>
      </c>
      <c r="P20" s="52">
        <f t="shared" si="14"/>
        <v>0.19167445947807632</v>
      </c>
    </row>
    <row r="21" spans="1:16" ht="20.100000000000001" customHeight="1" x14ac:dyDescent="0.25">
      <c r="A21" s="8" t="s">
        <v>165</v>
      </c>
      <c r="B21" s="19">
        <v>2.25</v>
      </c>
      <c r="C21" s="140">
        <v>153.9</v>
      </c>
      <c r="D21" s="247">
        <f t="shared" si="3"/>
        <v>2.0210984715105957E-4</v>
      </c>
      <c r="E21" s="215">
        <f t="shared" si="0"/>
        <v>1.5387537993920975E-2</v>
      </c>
      <c r="F21" s="52">
        <f t="shared" si="4"/>
        <v>67.400000000000006</v>
      </c>
      <c r="H21" s="19">
        <v>0.91200000000000003</v>
      </c>
      <c r="I21" s="140">
        <v>98.097000000000008</v>
      </c>
      <c r="J21" s="247">
        <f t="shared" si="5"/>
        <v>1.1157247580424853E-4</v>
      </c>
      <c r="K21" s="215">
        <f t="shared" si="6"/>
        <v>1.2180095104494998E-2</v>
      </c>
      <c r="L21" s="52">
        <f t="shared" si="7"/>
        <v>106.5625</v>
      </c>
      <c r="N21" s="27">
        <f t="shared" ref="N21:N32" si="15">(H21/B21)*10</f>
        <v>4.0533333333333328</v>
      </c>
      <c r="O21" s="152">
        <f t="shared" ref="O21:O32" si="16">(I21/C21)*10</f>
        <v>6.3740740740740742</v>
      </c>
      <c r="P21" s="52">
        <f t="shared" ref="P21:P32" si="17">(O21-N21)/N21</f>
        <v>0.57255116959064356</v>
      </c>
    </row>
    <row r="22" spans="1:16" ht="20.100000000000001" customHeight="1" x14ac:dyDescent="0.25">
      <c r="A22" s="8" t="s">
        <v>188</v>
      </c>
      <c r="B22" s="19">
        <v>323.88</v>
      </c>
      <c r="C22" s="140">
        <v>124.15</v>
      </c>
      <c r="D22" s="247">
        <f t="shared" si="3"/>
        <v>2.9093038797904522E-2</v>
      </c>
      <c r="E22" s="215">
        <f t="shared" si="0"/>
        <v>1.2413013917773158E-2</v>
      </c>
      <c r="F22" s="52">
        <f t="shared" si="4"/>
        <v>-0.61667901691984683</v>
      </c>
      <c r="H22" s="19">
        <v>173.10899999999998</v>
      </c>
      <c r="I22" s="140">
        <v>92.698000000000008</v>
      </c>
      <c r="J22" s="247">
        <f t="shared" si="5"/>
        <v>2.1177850563593923E-2</v>
      </c>
      <c r="K22" s="215">
        <f t="shared" si="6"/>
        <v>1.1509734813465013E-2</v>
      </c>
      <c r="L22" s="52">
        <f t="shared" si="7"/>
        <v>-0.46451079955403812</v>
      </c>
      <c r="N22" s="27">
        <f t="shared" si="15"/>
        <v>5.3448499444238609</v>
      </c>
      <c r="O22" s="152">
        <f t="shared" si="16"/>
        <v>7.4666129681836493</v>
      </c>
      <c r="P22" s="52">
        <f t="shared" si="17"/>
        <v>0.39697335674940082</v>
      </c>
    </row>
    <row r="23" spans="1:16" ht="20.100000000000001" customHeight="1" x14ac:dyDescent="0.25">
      <c r="A23" s="8" t="s">
        <v>192</v>
      </c>
      <c r="B23" s="19">
        <v>62.63</v>
      </c>
      <c r="C23" s="140">
        <v>68.41</v>
      </c>
      <c r="D23" s="247">
        <f t="shared" si="3"/>
        <v>5.6258398786981608E-3</v>
      </c>
      <c r="E23" s="215">
        <f t="shared" si="0"/>
        <v>6.8399056151015845E-3</v>
      </c>
      <c r="F23" s="52">
        <f t="shared" si="4"/>
        <v>9.2288040874979937E-2</v>
      </c>
      <c r="H23" s="19">
        <v>73.192000000000007</v>
      </c>
      <c r="I23" s="140">
        <v>92.165000000000006</v>
      </c>
      <c r="J23" s="247">
        <f t="shared" si="5"/>
        <v>8.9541805362549996E-3</v>
      </c>
      <c r="K23" s="215">
        <f t="shared" si="6"/>
        <v>1.1443555514498726E-2</v>
      </c>
      <c r="L23" s="52">
        <f t="shared" si="7"/>
        <v>0.25922231937916707</v>
      </c>
      <c r="N23" s="27">
        <f t="shared" si="15"/>
        <v>11.686412262494013</v>
      </c>
      <c r="O23" s="152">
        <f t="shared" si="16"/>
        <v>13.472445548896362</v>
      </c>
      <c r="P23" s="52">
        <f t="shared" si="17"/>
        <v>0.15282990590143608</v>
      </c>
    </row>
    <row r="24" spans="1:16" ht="20.100000000000001" customHeight="1" x14ac:dyDescent="0.25">
      <c r="A24" s="8" t="s">
        <v>154</v>
      </c>
      <c r="B24" s="19">
        <v>250.75</v>
      </c>
      <c r="C24" s="140">
        <v>96.35</v>
      </c>
      <c r="D24" s="247">
        <f t="shared" si="3"/>
        <v>2.2524019632501415E-2</v>
      </c>
      <c r="E24" s="215">
        <f t="shared" si="0"/>
        <v>9.6334586466165426E-3</v>
      </c>
      <c r="F24" s="52">
        <f t="shared" si="4"/>
        <v>-0.61575274177467598</v>
      </c>
      <c r="H24" s="19">
        <v>208.78800000000001</v>
      </c>
      <c r="I24" s="140">
        <v>90.460000000000008</v>
      </c>
      <c r="J24" s="247">
        <f t="shared" si="5"/>
        <v>2.5542756664712112E-2</v>
      </c>
      <c r="K24" s="215">
        <f t="shared" si="6"/>
        <v>1.1231856256079366E-2</v>
      </c>
      <c r="L24" s="52">
        <f t="shared" si="7"/>
        <v>-0.56673755196658815</v>
      </c>
      <c r="N24" s="27">
        <f t="shared" si="15"/>
        <v>8.3265403788634114</v>
      </c>
      <c r="O24" s="152">
        <f t="shared" si="16"/>
        <v>9.3886870783601459</v>
      </c>
      <c r="P24" s="52">
        <f t="shared" si="17"/>
        <v>0.12756158634538678</v>
      </c>
    </row>
    <row r="25" spans="1:16" ht="20.100000000000001" customHeight="1" x14ac:dyDescent="0.25">
      <c r="A25" s="8" t="s">
        <v>163</v>
      </c>
      <c r="B25" s="19">
        <v>45.87</v>
      </c>
      <c r="C25" s="140">
        <v>117.63999999999999</v>
      </c>
      <c r="D25" s="247">
        <f t="shared" si="3"/>
        <v>4.1203460839196009E-3</v>
      </c>
      <c r="E25" s="215">
        <f t="shared" si="0"/>
        <v>1.1762118061110223E-2</v>
      </c>
      <c r="F25" s="52">
        <f t="shared" si="4"/>
        <v>1.5646391977327225</v>
      </c>
      <c r="H25" s="19">
        <v>44.055</v>
      </c>
      <c r="I25" s="140">
        <v>88.049999999999983</v>
      </c>
      <c r="J25" s="247">
        <f t="shared" si="5"/>
        <v>5.3896112078466764E-3</v>
      </c>
      <c r="K25" s="215">
        <f t="shared" si="6"/>
        <v>1.0932621527169886E-2</v>
      </c>
      <c r="L25" s="52">
        <f t="shared" si="7"/>
        <v>0.99863806605379601</v>
      </c>
      <c r="N25" s="27">
        <f t="shared" si="15"/>
        <v>9.6043165467625897</v>
      </c>
      <c r="O25" s="152">
        <f t="shared" si="16"/>
        <v>7.4846990819449166</v>
      </c>
      <c r="P25" s="52">
        <f t="shared" si="17"/>
        <v>-0.22069425289112851</v>
      </c>
    </row>
    <row r="26" spans="1:16" ht="20.100000000000001" customHeight="1" x14ac:dyDescent="0.25">
      <c r="A26" s="8" t="s">
        <v>199</v>
      </c>
      <c r="B26" s="19">
        <v>171.41000000000005</v>
      </c>
      <c r="C26" s="140">
        <v>206.81000000000003</v>
      </c>
      <c r="D26" s="247">
        <f t="shared" si="3"/>
        <v>1.5397177288961393E-2</v>
      </c>
      <c r="E26" s="215">
        <f t="shared" si="0"/>
        <v>2.067769156934891E-2</v>
      </c>
      <c r="F26" s="52">
        <f t="shared" si="4"/>
        <v>0.20652237325710265</v>
      </c>
      <c r="H26" s="19">
        <v>95.626000000000005</v>
      </c>
      <c r="I26" s="140">
        <v>87.256000000000014</v>
      </c>
      <c r="J26" s="247">
        <f t="shared" si="5"/>
        <v>1.1698716635150297E-2</v>
      </c>
      <c r="K26" s="215">
        <f t="shared" si="6"/>
        <v>1.0834035479554071E-2</v>
      </c>
      <c r="L26" s="52">
        <f t="shared" si="7"/>
        <v>-8.7528496434024119E-2</v>
      </c>
      <c r="N26" s="27">
        <f t="shared" si="15"/>
        <v>5.5787877020010495</v>
      </c>
      <c r="O26" s="152">
        <f t="shared" si="16"/>
        <v>4.2191383395387074</v>
      </c>
      <c r="P26" s="52">
        <f t="shared" si="17"/>
        <v>-0.24371770984844088</v>
      </c>
    </row>
    <row r="27" spans="1:16" ht="20.100000000000001" customHeight="1" x14ac:dyDescent="0.25">
      <c r="A27" s="8" t="s">
        <v>158</v>
      </c>
      <c r="B27" s="19">
        <v>48.150000000000006</v>
      </c>
      <c r="C27" s="140">
        <v>113.4</v>
      </c>
      <c r="D27" s="247">
        <f t="shared" si="3"/>
        <v>4.3251507290326752E-3</v>
      </c>
      <c r="E27" s="215">
        <f t="shared" si="0"/>
        <v>1.1338185890257561E-2</v>
      </c>
      <c r="F27" s="52">
        <f t="shared" si="4"/>
        <v>1.3551401869158877</v>
      </c>
      <c r="H27" s="19">
        <v>42.710999999999999</v>
      </c>
      <c r="I27" s="140">
        <v>72.186000000000007</v>
      </c>
      <c r="J27" s="247">
        <f t="shared" si="5"/>
        <v>5.225188611924626E-3</v>
      </c>
      <c r="K27" s="215">
        <f t="shared" si="6"/>
        <v>8.9628871954603711E-3</v>
      </c>
      <c r="L27" s="52">
        <f t="shared" si="7"/>
        <v>0.69010325208962586</v>
      </c>
      <c r="N27" s="27">
        <f t="shared" si="15"/>
        <v>8.8704049844236739</v>
      </c>
      <c r="O27" s="152">
        <f t="shared" si="16"/>
        <v>6.3656084656084655</v>
      </c>
      <c r="P27" s="52">
        <f t="shared" si="17"/>
        <v>-0.28237679375559532</v>
      </c>
    </row>
    <row r="28" spans="1:16" ht="20.100000000000001" customHeight="1" x14ac:dyDescent="0.25">
      <c r="A28" s="8" t="s">
        <v>190</v>
      </c>
      <c r="B28" s="19">
        <v>61.49</v>
      </c>
      <c r="C28" s="140">
        <v>70.460000000000008</v>
      </c>
      <c r="D28" s="247">
        <f t="shared" si="3"/>
        <v>5.523437556141624E-3</v>
      </c>
      <c r="E28" s="215">
        <f t="shared" si="0"/>
        <v>7.0448728203487462E-3</v>
      </c>
      <c r="F28" s="52">
        <f t="shared" si="4"/>
        <v>0.14587737843551807</v>
      </c>
      <c r="H28" s="19">
        <v>42.544000000000004</v>
      </c>
      <c r="I28" s="140">
        <v>67.647999999999996</v>
      </c>
      <c r="J28" s="247">
        <f t="shared" si="5"/>
        <v>5.2047581256753836E-3</v>
      </c>
      <c r="K28" s="215">
        <f t="shared" si="6"/>
        <v>8.3994319258374629E-3</v>
      </c>
      <c r="L28" s="52">
        <f t="shared" si="7"/>
        <v>0.59007145543437356</v>
      </c>
      <c r="N28" s="27">
        <f t="shared" si="15"/>
        <v>6.9188485932671986</v>
      </c>
      <c r="O28" s="152">
        <f t="shared" si="16"/>
        <v>9.6009083167754738</v>
      </c>
      <c r="P28" s="52">
        <f t="shared" si="17"/>
        <v>0.38764538453959158</v>
      </c>
    </row>
    <row r="29" spans="1:16" ht="20.100000000000001" customHeight="1" x14ac:dyDescent="0.25">
      <c r="A29" s="8" t="s">
        <v>153</v>
      </c>
      <c r="B29" s="19">
        <v>75.92</v>
      </c>
      <c r="C29" s="140">
        <v>120.61999999999999</v>
      </c>
      <c r="D29" s="247">
        <f t="shared" si="3"/>
        <v>6.8196353758704191E-3</v>
      </c>
      <c r="E29" s="215">
        <f t="shared" si="0"/>
        <v>1.2060070388737803E-2</v>
      </c>
      <c r="F29" s="52">
        <f t="shared" si="4"/>
        <v>0.58877766069546877</v>
      </c>
      <c r="H29" s="19">
        <v>33.869</v>
      </c>
      <c r="I29" s="140">
        <v>49.077999999999996</v>
      </c>
      <c r="J29" s="247">
        <f t="shared" si="5"/>
        <v>4.1434738848838745E-3</v>
      </c>
      <c r="K29" s="215">
        <f t="shared" si="6"/>
        <v>6.0937103839914112E-3</v>
      </c>
      <c r="L29" s="52">
        <f t="shared" si="7"/>
        <v>0.44905370692964058</v>
      </c>
      <c r="N29" s="27">
        <f t="shared" si="15"/>
        <v>4.4611433087460481</v>
      </c>
      <c r="O29" s="152">
        <f t="shared" si="16"/>
        <v>4.068811142430774</v>
      </c>
      <c r="P29" s="52">
        <f t="shared" si="17"/>
        <v>-8.7944309151895869E-2</v>
      </c>
    </row>
    <row r="30" spans="1:16" ht="20.100000000000001" customHeight="1" x14ac:dyDescent="0.25">
      <c r="A30" s="8" t="s">
        <v>200</v>
      </c>
      <c r="B30" s="19">
        <v>18.590000000000003</v>
      </c>
      <c r="C30" s="140">
        <v>119.87</v>
      </c>
      <c r="D30" s="247">
        <f t="shared" si="3"/>
        <v>1.6698764704614214E-3</v>
      </c>
      <c r="E30" s="215">
        <f t="shared" si="0"/>
        <v>1.1985082386818112E-2</v>
      </c>
      <c r="F30" s="52">
        <f t="shared" si="4"/>
        <v>5.448090371167293</v>
      </c>
      <c r="H30" s="19">
        <v>10.198</v>
      </c>
      <c r="I30" s="140">
        <v>48.944000000000003</v>
      </c>
      <c r="J30" s="247">
        <f t="shared" si="5"/>
        <v>1.2476053818549634E-3</v>
      </c>
      <c r="K30" s="215">
        <f t="shared" si="6"/>
        <v>6.0770724364088927E-3</v>
      </c>
      <c r="L30" s="52">
        <f t="shared" si="7"/>
        <v>3.7993724259658759</v>
      </c>
      <c r="N30" s="27">
        <f t="shared" si="15"/>
        <v>5.4857450242065617</v>
      </c>
      <c r="O30" s="152">
        <f t="shared" si="16"/>
        <v>4.0830900141820301</v>
      </c>
      <c r="P30" s="52">
        <f t="shared" si="17"/>
        <v>-0.25569088680482494</v>
      </c>
    </row>
    <row r="31" spans="1:16" ht="20.100000000000001" customHeight="1" x14ac:dyDescent="0.25">
      <c r="A31" s="8" t="s">
        <v>202</v>
      </c>
      <c r="B31" s="19">
        <v>75.789999999999992</v>
      </c>
      <c r="C31" s="140">
        <v>56.1</v>
      </c>
      <c r="D31" s="247">
        <f t="shared" si="3"/>
        <v>6.8079579180350238E-3</v>
      </c>
      <c r="E31" s="215">
        <f t="shared" si="0"/>
        <v>5.609102543593026E-3</v>
      </c>
      <c r="F31" s="52">
        <f t="shared" si="4"/>
        <v>-0.25979680696661817</v>
      </c>
      <c r="H31" s="19">
        <v>56.988</v>
      </c>
      <c r="I31" s="140">
        <v>47.871000000000002</v>
      </c>
      <c r="J31" s="247">
        <f t="shared" si="5"/>
        <v>6.9718116788733721E-3</v>
      </c>
      <c r="K31" s="215">
        <f t="shared" si="6"/>
        <v>5.9438446919608144E-3</v>
      </c>
      <c r="L31" s="52">
        <f t="shared" si="7"/>
        <v>-0.15998104864181928</v>
      </c>
      <c r="N31" s="27">
        <f t="shared" si="15"/>
        <v>7.5191977833487282</v>
      </c>
      <c r="O31" s="152">
        <f t="shared" si="16"/>
        <v>8.5331550802139038</v>
      </c>
      <c r="P31" s="52">
        <f t="shared" si="17"/>
        <v>0.13484913232507131</v>
      </c>
    </row>
    <row r="32" spans="1:16" ht="20.100000000000001" customHeight="1" thickBot="1" x14ac:dyDescent="0.3">
      <c r="A32" s="8" t="s">
        <v>17</v>
      </c>
      <c r="B32" s="19">
        <f>B33-SUM(B7:B31)</f>
        <v>236</v>
      </c>
      <c r="C32" s="140">
        <f>C33-SUM(C7:C31)</f>
        <v>317.6299999999992</v>
      </c>
      <c r="D32" s="247">
        <f t="shared" si="3"/>
        <v>2.1199077301177805E-2</v>
      </c>
      <c r="E32" s="215">
        <f t="shared" si="0"/>
        <v>3.1757918733002641E-2</v>
      </c>
      <c r="F32" s="52">
        <f t="shared" ref="F32" si="18">(C32-B32)/B32</f>
        <v>0.34588983050847116</v>
      </c>
      <c r="H32" s="19">
        <f>H33-SUM(H7:H31)</f>
        <v>246.22799999999734</v>
      </c>
      <c r="I32" s="140">
        <f>I33-SUM(I7:I31)</f>
        <v>298.83700000000135</v>
      </c>
      <c r="J32" s="247">
        <f t="shared" si="5"/>
        <v>3.0123100408254617E-2</v>
      </c>
      <c r="K32" s="215">
        <f t="shared" si="6"/>
        <v>3.7104733893411498E-2</v>
      </c>
      <c r="L32" s="52">
        <f t="shared" si="7"/>
        <v>0.21365969751614189</v>
      </c>
      <c r="N32" s="27">
        <f t="shared" si="15"/>
        <v>10.433389830508361</v>
      </c>
      <c r="O32" s="152">
        <f t="shared" si="16"/>
        <v>9.4083367440103931</v>
      </c>
      <c r="P32" s="52">
        <f t="shared" si="17"/>
        <v>-9.8247367648489611E-2</v>
      </c>
    </row>
    <row r="33" spans="1:16" ht="26.25" customHeight="1" thickBot="1" x14ac:dyDescent="0.3">
      <c r="A33" s="12" t="s">
        <v>18</v>
      </c>
      <c r="B33" s="17">
        <v>11132.560000000001</v>
      </c>
      <c r="C33" s="145">
        <v>10001.599999999999</v>
      </c>
      <c r="D33" s="243">
        <f>SUM(D7:D32)</f>
        <v>0.99999999999999978</v>
      </c>
      <c r="E33" s="244">
        <f>SUM(E7:E32)</f>
        <v>1.0000000000000002</v>
      </c>
      <c r="F33" s="57">
        <f>(C33-B33)/B33</f>
        <v>-0.1015902901039835</v>
      </c>
      <c r="G33" s="1"/>
      <c r="H33" s="17">
        <v>8174.0590000000002</v>
      </c>
      <c r="I33" s="145">
        <v>8053.8780000000033</v>
      </c>
      <c r="J33" s="243">
        <f>SUM(J7:J32)</f>
        <v>0.99999999999999967</v>
      </c>
      <c r="K33" s="244">
        <f>SUM(K7:K32)</f>
        <v>0.99999999999999989</v>
      </c>
      <c r="L33" s="57">
        <f t="shared" si="7"/>
        <v>-1.4702732143234696E-2</v>
      </c>
      <c r="N33" s="29">
        <f t="shared" si="1"/>
        <v>7.342479178194413</v>
      </c>
      <c r="O33" s="146">
        <f>(I33/C33)*10</f>
        <v>8.052589585666297</v>
      </c>
      <c r="P33" s="57">
        <f t="shared" si="8"/>
        <v>9.671262120575834E-2</v>
      </c>
    </row>
    <row r="35" spans="1:16" ht="15.75" thickBot="1" x14ac:dyDescent="0.3"/>
    <row r="36" spans="1:16" x14ac:dyDescent="0.25">
      <c r="A36" s="359" t="s">
        <v>2</v>
      </c>
      <c r="B36" s="353" t="s">
        <v>1</v>
      </c>
      <c r="C36" s="346"/>
      <c r="D36" s="353" t="s">
        <v>104</v>
      </c>
      <c r="E36" s="346"/>
      <c r="F36" s="130" t="s">
        <v>0</v>
      </c>
      <c r="H36" s="362" t="s">
        <v>19</v>
      </c>
      <c r="I36" s="363"/>
      <c r="J36" s="353" t="s">
        <v>104</v>
      </c>
      <c r="K36" s="351"/>
      <c r="L36" s="130" t="s">
        <v>0</v>
      </c>
      <c r="N36" s="345" t="s">
        <v>22</v>
      </c>
      <c r="O36" s="346"/>
      <c r="P36" s="130" t="s">
        <v>0</v>
      </c>
    </row>
    <row r="37" spans="1:16" x14ac:dyDescent="0.25">
      <c r="A37" s="360"/>
      <c r="B37" s="354" t="str">
        <f>B5</f>
        <v>jan-jun</v>
      </c>
      <c r="C37" s="348"/>
      <c r="D37" s="354" t="str">
        <f>B5</f>
        <v>jan-jun</v>
      </c>
      <c r="E37" s="348"/>
      <c r="F37" s="131" t="str">
        <f>F5</f>
        <v>2023/2022</v>
      </c>
      <c r="H37" s="343" t="str">
        <f>B5</f>
        <v>jan-jun</v>
      </c>
      <c r="I37" s="348"/>
      <c r="J37" s="354" t="str">
        <f>B5</f>
        <v>jan-jun</v>
      </c>
      <c r="K37" s="344"/>
      <c r="L37" s="131" t="str">
        <f>L5</f>
        <v>2023/2022</v>
      </c>
      <c r="N37" s="343" t="str">
        <f>B5</f>
        <v>jan-jun</v>
      </c>
      <c r="O37" s="344"/>
      <c r="P37" s="131" t="str">
        <f>P5</f>
        <v>2023/2022</v>
      </c>
    </row>
    <row r="38" spans="1:16" ht="19.5" customHeight="1" thickBot="1" x14ac:dyDescent="0.3">
      <c r="A38" s="361"/>
      <c r="B38" s="99">
        <f>B6</f>
        <v>2022</v>
      </c>
      <c r="C38" s="134">
        <f>C6</f>
        <v>2023</v>
      </c>
      <c r="D38" s="99">
        <f>B6</f>
        <v>2022</v>
      </c>
      <c r="E38" s="134">
        <f>C6</f>
        <v>2023</v>
      </c>
      <c r="F38" s="132" t="s">
        <v>1</v>
      </c>
      <c r="H38" s="25">
        <f>B6</f>
        <v>2022</v>
      </c>
      <c r="I38" s="134">
        <f>C6</f>
        <v>2023</v>
      </c>
      <c r="J38" s="99">
        <f>B6</f>
        <v>2022</v>
      </c>
      <c r="K38" s="134">
        <f>C6</f>
        <v>2023</v>
      </c>
      <c r="L38" s="259">
        <v>1000</v>
      </c>
      <c r="N38" s="25">
        <f>B6</f>
        <v>2022</v>
      </c>
      <c r="O38" s="134">
        <f>C6</f>
        <v>2023</v>
      </c>
      <c r="P38" s="132"/>
    </row>
    <row r="39" spans="1:16" ht="20.100000000000001" customHeight="1" x14ac:dyDescent="0.25">
      <c r="A39" s="38" t="s">
        <v>185</v>
      </c>
      <c r="B39" s="39">
        <v>2933.89</v>
      </c>
      <c r="C39" s="147">
        <v>2599.9400000000005</v>
      </c>
      <c r="D39" s="247">
        <f t="shared" ref="D39:D55" si="19">B39/$B$62</f>
        <v>0.44619661674775257</v>
      </c>
      <c r="E39" s="246">
        <f t="shared" ref="E39:E55" si="20">C39/$C$62</f>
        <v>0.50358424674648028</v>
      </c>
      <c r="F39" s="52">
        <f>(C39-B39)/B39</f>
        <v>-0.11382499003030086</v>
      </c>
      <c r="H39" s="39">
        <v>1101.414</v>
      </c>
      <c r="I39" s="147">
        <v>935.31399999999996</v>
      </c>
      <c r="J39" s="247">
        <f t="shared" ref="J39:J61" si="21">H39/$H$62</f>
        <v>0.33479420175668972</v>
      </c>
      <c r="K39" s="246">
        <f t="shared" ref="K39:K61" si="22">I39/$I$62</f>
        <v>0.32687971370057384</v>
      </c>
      <c r="L39" s="52">
        <f>(I39-H39)/H39</f>
        <v>-0.15080614555471422</v>
      </c>
      <c r="N39" s="27">
        <f t="shared" ref="N39:N62" si="23">(H39/B39)*10</f>
        <v>3.7541080272266516</v>
      </c>
      <c r="O39" s="151">
        <f t="shared" ref="O39:O62" si="24">(I39/C39)*10</f>
        <v>3.5974445564128392</v>
      </c>
      <c r="P39" s="61">
        <f t="shared" si="8"/>
        <v>-4.1731210097741264E-2</v>
      </c>
    </row>
    <row r="40" spans="1:16" ht="20.100000000000001" customHeight="1" x14ac:dyDescent="0.25">
      <c r="A40" s="38" t="s">
        <v>187</v>
      </c>
      <c r="B40" s="19">
        <v>1451.65</v>
      </c>
      <c r="C40" s="140">
        <v>847.63</v>
      </c>
      <c r="D40" s="247">
        <f t="shared" si="19"/>
        <v>0.22077218938060905</v>
      </c>
      <c r="E40" s="215">
        <f t="shared" si="20"/>
        <v>0.1641780637513631</v>
      </c>
      <c r="F40" s="52">
        <f t="shared" ref="F40:F62" si="25">(C40-B40)/B40</f>
        <v>-0.41609203320359595</v>
      </c>
      <c r="H40" s="19">
        <v>622.13800000000003</v>
      </c>
      <c r="I40" s="140">
        <v>434.47400000000005</v>
      </c>
      <c r="J40" s="247">
        <f t="shared" si="21"/>
        <v>0.18910981256140147</v>
      </c>
      <c r="K40" s="215">
        <f t="shared" si="22"/>
        <v>0.15184284286383304</v>
      </c>
      <c r="L40" s="52">
        <f t="shared" ref="L40:L62" si="26">(I40-H40)/H40</f>
        <v>-0.30164368677045927</v>
      </c>
      <c r="N40" s="27">
        <f t="shared" si="23"/>
        <v>4.2857300313436433</v>
      </c>
      <c r="O40" s="152">
        <f t="shared" si="24"/>
        <v>5.1257506223234195</v>
      </c>
      <c r="P40" s="52">
        <f t="shared" si="8"/>
        <v>0.19600408444682565</v>
      </c>
    </row>
    <row r="41" spans="1:16" ht="20.100000000000001" customHeight="1" x14ac:dyDescent="0.25">
      <c r="A41" s="38" t="s">
        <v>189</v>
      </c>
      <c r="B41" s="19">
        <v>623.65</v>
      </c>
      <c r="C41" s="140">
        <v>448.09</v>
      </c>
      <c r="D41" s="247">
        <f t="shared" si="19"/>
        <v>9.4846950647343928E-2</v>
      </c>
      <c r="E41" s="215">
        <f t="shared" si="20"/>
        <v>8.6790874068105525E-2</v>
      </c>
      <c r="F41" s="52">
        <f t="shared" si="25"/>
        <v>-0.28150404874528984</v>
      </c>
      <c r="H41" s="19">
        <v>390.95300000000003</v>
      </c>
      <c r="I41" s="140">
        <v>406.49799999999999</v>
      </c>
      <c r="J41" s="247">
        <f t="shared" si="21"/>
        <v>0.11883705632884921</v>
      </c>
      <c r="K41" s="215">
        <f t="shared" si="22"/>
        <v>0.14206560562533638</v>
      </c>
      <c r="L41" s="52">
        <f t="shared" si="26"/>
        <v>3.9761812801027127E-2</v>
      </c>
      <c r="N41" s="27">
        <f t="shared" si="23"/>
        <v>6.2687885833400152</v>
      </c>
      <c r="O41" s="152">
        <f t="shared" si="24"/>
        <v>9.0717936128902679</v>
      </c>
      <c r="P41" s="52">
        <f t="shared" si="8"/>
        <v>0.44713663450057034</v>
      </c>
    </row>
    <row r="42" spans="1:16" ht="20.100000000000001" customHeight="1" x14ac:dyDescent="0.25">
      <c r="A42" s="38" t="s">
        <v>191</v>
      </c>
      <c r="B42" s="19">
        <v>483.23</v>
      </c>
      <c r="C42" s="140">
        <v>238.72999999999996</v>
      </c>
      <c r="D42" s="247">
        <f t="shared" si="19"/>
        <v>7.3491368494052772E-2</v>
      </c>
      <c r="E42" s="215">
        <f t="shared" si="20"/>
        <v>4.623978523573128E-2</v>
      </c>
      <c r="F42" s="52">
        <f t="shared" si="25"/>
        <v>-0.50597024191378859</v>
      </c>
      <c r="H42" s="19">
        <v>314.56299999999999</v>
      </c>
      <c r="I42" s="140">
        <v>216.952</v>
      </c>
      <c r="J42" s="247">
        <f t="shared" si="21"/>
        <v>9.5616969175250713E-2</v>
      </c>
      <c r="K42" s="215">
        <f t="shared" si="22"/>
        <v>7.5821817749725642E-2</v>
      </c>
      <c r="L42" s="52">
        <f t="shared" si="26"/>
        <v>-0.3103066794251072</v>
      </c>
      <c r="N42" s="27">
        <f t="shared" si="23"/>
        <v>6.5095917058129658</v>
      </c>
      <c r="O42" s="152">
        <f t="shared" si="24"/>
        <v>9.0877560423909873</v>
      </c>
      <c r="P42" s="52">
        <f t="shared" si="8"/>
        <v>0.39605622796215628</v>
      </c>
    </row>
    <row r="43" spans="1:16" ht="20.100000000000001" customHeight="1" x14ac:dyDescent="0.25">
      <c r="A43" s="38" t="s">
        <v>193</v>
      </c>
      <c r="B43" s="19">
        <v>183.72000000000003</v>
      </c>
      <c r="C43" s="140">
        <v>114.3</v>
      </c>
      <c r="D43" s="247">
        <f t="shared" si="19"/>
        <v>2.7940802971105638E-2</v>
      </c>
      <c r="E43" s="215">
        <f t="shared" si="20"/>
        <v>2.2138849128488611E-2</v>
      </c>
      <c r="F43" s="52">
        <f t="shared" si="25"/>
        <v>-0.37785760940561736</v>
      </c>
      <c r="H43" s="19">
        <v>232.69200000000001</v>
      </c>
      <c r="I43" s="140">
        <v>193.02500000000001</v>
      </c>
      <c r="J43" s="247">
        <f t="shared" si="21"/>
        <v>7.0730835448948023E-2</v>
      </c>
      <c r="K43" s="215">
        <f t="shared" si="22"/>
        <v>6.7459651771547599E-2</v>
      </c>
      <c r="L43" s="52">
        <f t="shared" si="26"/>
        <v>-0.17046997748096196</v>
      </c>
      <c r="N43" s="27">
        <f t="shared" si="23"/>
        <v>12.665578053559763</v>
      </c>
      <c r="O43" s="152">
        <f t="shared" si="24"/>
        <v>16.887576552930884</v>
      </c>
      <c r="P43" s="52">
        <f t="shared" si="8"/>
        <v>0.3333443196605223</v>
      </c>
    </row>
    <row r="44" spans="1:16" ht="20.100000000000001" customHeight="1" x14ac:dyDescent="0.25">
      <c r="A44" s="38" t="s">
        <v>196</v>
      </c>
      <c r="B44" s="19">
        <v>64.36</v>
      </c>
      <c r="C44" s="140">
        <v>135.97</v>
      </c>
      <c r="D44" s="247">
        <f t="shared" si="19"/>
        <v>9.7881018899431665E-3</v>
      </c>
      <c r="E44" s="215">
        <f t="shared" si="20"/>
        <v>2.6336126999130328E-2</v>
      </c>
      <c r="F44" s="52">
        <f t="shared" si="25"/>
        <v>1.1126476072094469</v>
      </c>
      <c r="H44" s="19">
        <v>87.807000000000002</v>
      </c>
      <c r="I44" s="140">
        <v>128.09399999999999</v>
      </c>
      <c r="J44" s="247">
        <f t="shared" si="21"/>
        <v>2.6690485570048734E-2</v>
      </c>
      <c r="K44" s="215">
        <f t="shared" si="22"/>
        <v>4.4767137075635885E-2</v>
      </c>
      <c r="L44" s="52">
        <f t="shared" si="26"/>
        <v>0.45881307868393167</v>
      </c>
      <c r="N44" s="27">
        <f t="shared" si="23"/>
        <v>13.643101305158485</v>
      </c>
      <c r="O44" s="152">
        <f t="shared" si="24"/>
        <v>9.4207545782157815</v>
      </c>
      <c r="P44" s="52">
        <f t="shared" si="8"/>
        <v>-0.30948584434729848</v>
      </c>
    </row>
    <row r="45" spans="1:16" ht="20.100000000000001" customHeight="1" x14ac:dyDescent="0.25">
      <c r="A45" s="38" t="s">
        <v>188</v>
      </c>
      <c r="B45" s="19">
        <v>323.88</v>
      </c>
      <c r="C45" s="140">
        <v>124.15</v>
      </c>
      <c r="D45" s="247">
        <f t="shared" si="19"/>
        <v>4.9256843382765578E-2</v>
      </c>
      <c r="E45" s="215">
        <f t="shared" si="20"/>
        <v>2.4046702706053032E-2</v>
      </c>
      <c r="F45" s="52">
        <f t="shared" si="25"/>
        <v>-0.61667901691984683</v>
      </c>
      <c r="H45" s="19">
        <v>173.10899999999998</v>
      </c>
      <c r="I45" s="140">
        <v>92.698000000000008</v>
      </c>
      <c r="J45" s="247">
        <f t="shared" si="21"/>
        <v>5.2619532230295599E-2</v>
      </c>
      <c r="K45" s="215">
        <f t="shared" si="22"/>
        <v>3.2396709234135054E-2</v>
      </c>
      <c r="L45" s="52">
        <f t="shared" si="26"/>
        <v>-0.46451079955403812</v>
      </c>
      <c r="N45" s="27">
        <f t="shared" si="23"/>
        <v>5.3448499444238609</v>
      </c>
      <c r="O45" s="152">
        <f t="shared" si="24"/>
        <v>7.4666129681836493</v>
      </c>
      <c r="P45" s="52">
        <f t="shared" si="8"/>
        <v>0.39697335674940082</v>
      </c>
    </row>
    <row r="46" spans="1:16" ht="20.100000000000001" customHeight="1" x14ac:dyDescent="0.25">
      <c r="A46" s="38" t="s">
        <v>192</v>
      </c>
      <c r="B46" s="19">
        <v>62.63</v>
      </c>
      <c r="C46" s="140">
        <v>68.41</v>
      </c>
      <c r="D46" s="247">
        <f t="shared" si="19"/>
        <v>9.5249972244739051E-3</v>
      </c>
      <c r="E46" s="215">
        <f t="shared" si="20"/>
        <v>1.3250382054942309E-2</v>
      </c>
      <c r="F46" s="52">
        <f t="shared" si="25"/>
        <v>9.2288040874979937E-2</v>
      </c>
      <c r="H46" s="19">
        <v>73.192000000000007</v>
      </c>
      <c r="I46" s="140">
        <v>92.165000000000006</v>
      </c>
      <c r="J46" s="247">
        <f t="shared" si="21"/>
        <v>2.2247998677132882E-2</v>
      </c>
      <c r="K46" s="215">
        <f t="shared" si="22"/>
        <v>3.2210432874107936E-2</v>
      </c>
      <c r="L46" s="52">
        <f t="shared" si="26"/>
        <v>0.25922231937916707</v>
      </c>
      <c r="N46" s="27">
        <f t="shared" si="23"/>
        <v>11.686412262494013</v>
      </c>
      <c r="O46" s="152">
        <f t="shared" si="24"/>
        <v>13.472445548896362</v>
      </c>
      <c r="P46" s="52">
        <f t="shared" si="8"/>
        <v>0.15282990590143608</v>
      </c>
    </row>
    <row r="47" spans="1:16" ht="20.100000000000001" customHeight="1" x14ac:dyDescent="0.25">
      <c r="A47" s="38" t="s">
        <v>199</v>
      </c>
      <c r="B47" s="19">
        <v>171.41000000000005</v>
      </c>
      <c r="C47" s="140">
        <v>206.81000000000003</v>
      </c>
      <c r="D47" s="247">
        <f t="shared" si="19"/>
        <v>2.6068653588489102E-2</v>
      </c>
      <c r="E47" s="215">
        <f t="shared" si="20"/>
        <v>4.0057177500111382E-2</v>
      </c>
      <c r="F47" s="52">
        <f t="shared" si="25"/>
        <v>0.20652237325710265</v>
      </c>
      <c r="H47" s="19">
        <v>95.626000000000005</v>
      </c>
      <c r="I47" s="140">
        <v>87.256000000000014</v>
      </c>
      <c r="J47" s="247">
        <f t="shared" si="21"/>
        <v>2.9067208458567997E-2</v>
      </c>
      <c r="K47" s="215">
        <f t="shared" si="22"/>
        <v>3.0494803134195871E-2</v>
      </c>
      <c r="L47" s="52">
        <f t="shared" si="26"/>
        <v>-8.7528496434024119E-2</v>
      </c>
      <c r="N47" s="27">
        <f t="shared" si="23"/>
        <v>5.5787877020010495</v>
      </c>
      <c r="O47" s="152">
        <f t="shared" si="24"/>
        <v>4.2191383395387074</v>
      </c>
      <c r="P47" s="52">
        <f t="shared" si="8"/>
        <v>-0.24371770984844088</v>
      </c>
    </row>
    <row r="48" spans="1:16" ht="20.100000000000001" customHeight="1" x14ac:dyDescent="0.25">
      <c r="A48" s="38" t="s">
        <v>190</v>
      </c>
      <c r="B48" s="19">
        <v>61.49</v>
      </c>
      <c r="C48" s="140">
        <v>70.460000000000008</v>
      </c>
      <c r="D48" s="247">
        <f t="shared" si="19"/>
        <v>9.3516218957831777E-3</v>
      </c>
      <c r="E48" s="215">
        <f t="shared" si="20"/>
        <v>1.3647448027937952E-2</v>
      </c>
      <c r="F48" s="52">
        <f t="shared" ref="F48:F54" si="27">(C48-B48)/B48</f>
        <v>0.14587737843551807</v>
      </c>
      <c r="H48" s="19">
        <v>42.544000000000004</v>
      </c>
      <c r="I48" s="140">
        <v>67.647999999999996</v>
      </c>
      <c r="J48" s="247">
        <f t="shared" si="21"/>
        <v>1.2931998793856451E-2</v>
      </c>
      <c r="K48" s="215">
        <f t="shared" si="22"/>
        <v>2.3642069799464583E-2</v>
      </c>
      <c r="L48" s="52">
        <f t="shared" ref="L48:L55" si="28">(I48-H48)/H48</f>
        <v>0.59007145543437356</v>
      </c>
      <c r="N48" s="27">
        <f t="shared" ref="N48:N51" si="29">(H48/B48)*10</f>
        <v>6.9188485932671986</v>
      </c>
      <c r="O48" s="152">
        <f t="shared" ref="O48:O51" si="30">(I48/C48)*10</f>
        <v>9.6009083167754738</v>
      </c>
      <c r="P48" s="52">
        <f t="shared" ref="P48:P51" si="31">(O48-N48)/N48</f>
        <v>0.38764538453959158</v>
      </c>
    </row>
    <row r="49" spans="1:16" ht="20.100000000000001" customHeight="1" x14ac:dyDescent="0.25">
      <c r="A49" s="38" t="s">
        <v>200</v>
      </c>
      <c r="B49" s="19">
        <v>18.590000000000003</v>
      </c>
      <c r="C49" s="140">
        <v>119.87</v>
      </c>
      <c r="D49" s="247">
        <f t="shared" si="19"/>
        <v>2.8272345266321238E-3</v>
      </c>
      <c r="E49" s="215">
        <f t="shared" si="20"/>
        <v>2.3217706430725547E-2</v>
      </c>
      <c r="F49" s="52">
        <f t="shared" si="27"/>
        <v>5.448090371167293</v>
      </c>
      <c r="H49" s="19">
        <v>10.198</v>
      </c>
      <c r="I49" s="140">
        <v>48.944000000000003</v>
      </c>
      <c r="J49" s="247">
        <f t="shared" si="21"/>
        <v>3.0998618771095354E-3</v>
      </c>
      <c r="K49" s="215">
        <f t="shared" si="22"/>
        <v>1.7105272354910637E-2</v>
      </c>
      <c r="L49" s="52">
        <f t="shared" si="28"/>
        <v>3.7993724259658759</v>
      </c>
      <c r="N49" s="27">
        <f t="shared" si="29"/>
        <v>5.4857450242065617</v>
      </c>
      <c r="O49" s="152">
        <f t="shared" si="30"/>
        <v>4.0830900141820301</v>
      </c>
      <c r="P49" s="52">
        <f t="shared" si="31"/>
        <v>-0.25569088680482494</v>
      </c>
    </row>
    <row r="50" spans="1:16" ht="20.100000000000001" customHeight="1" x14ac:dyDescent="0.25">
      <c r="A50" s="38" t="s">
        <v>202</v>
      </c>
      <c r="B50" s="19">
        <v>75.789999999999992</v>
      </c>
      <c r="C50" s="140">
        <v>56.1</v>
      </c>
      <c r="D50" s="247">
        <f t="shared" si="19"/>
        <v>1.1526417685500194E-2</v>
      </c>
      <c r="E50" s="215">
        <f t="shared" si="20"/>
        <v>1.0866049309783125E-2</v>
      </c>
      <c r="F50" s="52">
        <f t="shared" si="27"/>
        <v>-0.25979680696661817</v>
      </c>
      <c r="H50" s="19">
        <v>56.988</v>
      </c>
      <c r="I50" s="140">
        <v>47.871000000000002</v>
      </c>
      <c r="J50" s="247">
        <f t="shared" si="21"/>
        <v>1.7322507222270855E-2</v>
      </c>
      <c r="K50" s="215">
        <f t="shared" si="22"/>
        <v>1.6730273228627145E-2</v>
      </c>
      <c r="L50" s="52">
        <f t="shared" si="28"/>
        <v>-0.15998104864181928</v>
      </c>
      <c r="N50" s="27">
        <f t="shared" si="29"/>
        <v>7.5191977833487282</v>
      </c>
      <c r="O50" s="152">
        <f t="shared" si="30"/>
        <v>8.5331550802139038</v>
      </c>
      <c r="P50" s="52">
        <f t="shared" si="31"/>
        <v>0.13484913232507131</v>
      </c>
    </row>
    <row r="51" spans="1:16" ht="20.100000000000001" customHeight="1" x14ac:dyDescent="0.25">
      <c r="A51" s="38" t="s">
        <v>194</v>
      </c>
      <c r="B51" s="19">
        <v>35.17</v>
      </c>
      <c r="C51" s="140">
        <v>49.61</v>
      </c>
      <c r="D51" s="247">
        <f t="shared" si="19"/>
        <v>5.3487809737305962E-3</v>
      </c>
      <c r="E51" s="215">
        <f t="shared" si="20"/>
        <v>9.6089965464944884E-3</v>
      </c>
      <c r="F51" s="52">
        <f t="shared" si="27"/>
        <v>0.41057719647426777</v>
      </c>
      <c r="H51" s="19">
        <v>20.463000000000001</v>
      </c>
      <c r="I51" s="140">
        <v>35.089999999999996</v>
      </c>
      <c r="J51" s="247">
        <f t="shared" si="21"/>
        <v>6.2200895853395197E-3</v>
      </c>
      <c r="K51" s="215">
        <f t="shared" si="22"/>
        <v>1.2263484940622224E-2</v>
      </c>
      <c r="L51" s="52">
        <f t="shared" si="28"/>
        <v>0.71480232614963568</v>
      </c>
      <c r="N51" s="27">
        <f t="shared" si="29"/>
        <v>5.81831106056298</v>
      </c>
      <c r="O51" s="152">
        <f t="shared" si="30"/>
        <v>7.0731707317073162</v>
      </c>
      <c r="P51" s="52">
        <f t="shared" si="31"/>
        <v>0.21567421509136639</v>
      </c>
    </row>
    <row r="52" spans="1:16" ht="20.100000000000001" customHeight="1" x14ac:dyDescent="0.25">
      <c r="A52" s="38" t="s">
        <v>195</v>
      </c>
      <c r="B52" s="19">
        <v>32.25</v>
      </c>
      <c r="C52" s="140">
        <v>25.869999999999997</v>
      </c>
      <c r="D52" s="247">
        <f t="shared" si="19"/>
        <v>4.9046967984876805E-3</v>
      </c>
      <c r="E52" s="215">
        <f t="shared" si="20"/>
        <v>5.010778888486442E-3</v>
      </c>
      <c r="F52" s="52">
        <f t="shared" si="27"/>
        <v>-0.19782945736434115</v>
      </c>
      <c r="H52" s="19">
        <v>22.448</v>
      </c>
      <c r="I52" s="140">
        <v>17.994</v>
      </c>
      <c r="J52" s="247">
        <f t="shared" si="21"/>
        <v>6.8234653282364041E-3</v>
      </c>
      <c r="K52" s="215">
        <f t="shared" si="22"/>
        <v>6.2886619555872422E-3</v>
      </c>
      <c r="L52" s="52">
        <f t="shared" si="28"/>
        <v>-0.19841411261582326</v>
      </c>
      <c r="N52" s="27">
        <f t="shared" si="23"/>
        <v>6.9606201550387601</v>
      </c>
      <c r="O52" s="152">
        <f t="shared" si="24"/>
        <v>6.9555469655972182</v>
      </c>
      <c r="P52" s="52">
        <f t="shared" si="8"/>
        <v>-7.2884158717803822E-4</v>
      </c>
    </row>
    <row r="53" spans="1:16" ht="20.100000000000001" customHeight="1" x14ac:dyDescent="0.25">
      <c r="A53" s="38" t="s">
        <v>197</v>
      </c>
      <c r="B53" s="19">
        <v>14.36</v>
      </c>
      <c r="C53" s="140">
        <v>16.829999999999998</v>
      </c>
      <c r="D53" s="247">
        <f t="shared" si="19"/>
        <v>2.1839208070165298E-3</v>
      </c>
      <c r="E53" s="215">
        <f t="shared" si="20"/>
        <v>3.2598147929349371E-3</v>
      </c>
      <c r="F53" s="52">
        <f t="shared" si="27"/>
        <v>0.1720055710306406</v>
      </c>
      <c r="H53" s="19">
        <v>10.972</v>
      </c>
      <c r="I53" s="140">
        <v>17.692999999999998</v>
      </c>
      <c r="J53" s="247">
        <f t="shared" si="21"/>
        <v>3.3351328216950204E-3</v>
      </c>
      <c r="K53" s="215">
        <f t="shared" si="22"/>
        <v>6.1834664877295246E-3</v>
      </c>
      <c r="L53" s="52">
        <f t="shared" si="28"/>
        <v>0.61255924170616105</v>
      </c>
      <c r="N53" s="27">
        <f t="shared" ref="N53:N54" si="32">(H53/B53)*10</f>
        <v>7.6406685236768803</v>
      </c>
      <c r="O53" s="152">
        <f t="shared" ref="O53:O54" si="33">(I53/C53)*10</f>
        <v>10.512774806892454</v>
      </c>
      <c r="P53" s="52">
        <f t="shared" ref="P53:P54" si="34">(O53-N53)/N53</f>
        <v>0.37589724960787124</v>
      </c>
    </row>
    <row r="54" spans="1:16" ht="20.100000000000001" customHeight="1" x14ac:dyDescent="0.25">
      <c r="A54" s="38" t="s">
        <v>198</v>
      </c>
      <c r="B54" s="19">
        <v>1.4300000000000002</v>
      </c>
      <c r="C54" s="140">
        <v>15.57</v>
      </c>
      <c r="D54" s="247">
        <f t="shared" si="19"/>
        <v>2.1747957897170182E-4</v>
      </c>
      <c r="E54" s="215">
        <f t="shared" si="20"/>
        <v>3.0157644875815196E-3</v>
      </c>
      <c r="F54" s="52">
        <f t="shared" si="27"/>
        <v>9.8881118881118866</v>
      </c>
      <c r="H54" s="19">
        <v>1.6039999999999999</v>
      </c>
      <c r="I54" s="140">
        <v>11.834</v>
      </c>
      <c r="J54" s="247">
        <f t="shared" si="21"/>
        <v>4.8756407637612218E-4</v>
      </c>
      <c r="K54" s="215">
        <f t="shared" si="22"/>
        <v>4.1358244738479173E-3</v>
      </c>
      <c r="L54" s="52">
        <f t="shared" si="28"/>
        <v>6.3778054862842897</v>
      </c>
      <c r="N54" s="27">
        <f t="shared" si="32"/>
        <v>11.216783216783215</v>
      </c>
      <c r="O54" s="152">
        <f t="shared" si="33"/>
        <v>7.6005138086062942</v>
      </c>
      <c r="P54" s="52">
        <f t="shared" si="34"/>
        <v>-0.32239808314794249</v>
      </c>
    </row>
    <row r="55" spans="1:16" ht="20.100000000000001" customHeight="1" x14ac:dyDescent="0.25">
      <c r="A55" s="38" t="s">
        <v>203</v>
      </c>
      <c r="B55" s="19">
        <v>6.46</v>
      </c>
      <c r="C55" s="140">
        <v>9.2899999999999991</v>
      </c>
      <c r="D55" s="247">
        <f t="shared" si="19"/>
        <v>9.824601959141214E-4</v>
      </c>
      <c r="E55" s="215">
        <f t="shared" si="20"/>
        <v>1.7993867751851197E-3</v>
      </c>
      <c r="F55" s="52">
        <f t="shared" si="25"/>
        <v>0.43808049535603705</v>
      </c>
      <c r="H55" s="19">
        <v>2.4939999999999998</v>
      </c>
      <c r="I55" s="140">
        <v>7.5529999999999999</v>
      </c>
      <c r="J55" s="247">
        <f t="shared" si="21"/>
        <v>7.5809526588656404E-4</v>
      </c>
      <c r="K55" s="215">
        <f t="shared" si="22"/>
        <v>2.6396723213599222E-3</v>
      </c>
      <c r="L55" s="52">
        <f t="shared" si="28"/>
        <v>2.0284683239775463</v>
      </c>
      <c r="N55" s="27">
        <f t="shared" ref="N55" si="35">(H55/B55)*10</f>
        <v>3.8606811145510833</v>
      </c>
      <c r="O55" s="152">
        <f t="shared" ref="O55" si="36">(I55/C55)*10</f>
        <v>8.1302475780409047</v>
      </c>
      <c r="P55" s="52">
        <f t="shared" ref="P55" si="37">(O55-N55)/N55</f>
        <v>1.1059101585462812</v>
      </c>
    </row>
    <row r="56" spans="1:16" ht="20.100000000000001" customHeight="1" x14ac:dyDescent="0.25">
      <c r="A56" s="38" t="s">
        <v>206</v>
      </c>
      <c r="B56" s="19">
        <v>3.16</v>
      </c>
      <c r="C56" s="140">
        <v>4.4000000000000004</v>
      </c>
      <c r="D56" s="247">
        <f t="shared" ref="D56:D57" si="38">B56/$B$62</f>
        <v>4.8058424444096345E-4</v>
      </c>
      <c r="E56" s="215">
        <f t="shared" ref="E56:E57" si="39">C56/$C$62</f>
        <v>8.5223916155161765E-4</v>
      </c>
      <c r="F56" s="52">
        <f t="shared" ref="F56" si="40">(C56-B56)/B56</f>
        <v>0.39240506329113928</v>
      </c>
      <c r="H56" s="19">
        <v>3.4779999999999998</v>
      </c>
      <c r="I56" s="140">
        <v>5.3629999999999995</v>
      </c>
      <c r="J56" s="247">
        <f t="shared" si="21"/>
        <v>1.0571994124913672E-3</v>
      </c>
      <c r="K56" s="215">
        <f t="shared" si="22"/>
        <v>1.8742966582090907E-3</v>
      </c>
      <c r="L56" s="52">
        <f t="shared" ref="L56" si="41">(I56-H56)/H56</f>
        <v>0.54197814836112701</v>
      </c>
      <c r="N56" s="27">
        <f t="shared" ref="N56" si="42">(H56/B56)*10</f>
        <v>11.00632911392405</v>
      </c>
      <c r="O56" s="152">
        <f t="shared" ref="O56" si="43">(I56/C56)*10</f>
        <v>12.188636363636363</v>
      </c>
      <c r="P56" s="52">
        <f t="shared" ref="P56" si="44">(O56-N56)/N56</f>
        <v>0.10742067018662763</v>
      </c>
    </row>
    <row r="57" spans="1:16" ht="20.100000000000001" customHeight="1" x14ac:dyDescent="0.25">
      <c r="A57" s="38" t="s">
        <v>220</v>
      </c>
      <c r="B57" s="19">
        <v>11.719999999999999</v>
      </c>
      <c r="C57" s="140">
        <v>4.5</v>
      </c>
      <c r="D57" s="247">
        <f t="shared" si="38"/>
        <v>1.7824200458380034E-3</v>
      </c>
      <c r="E57" s="215">
        <f t="shared" si="39"/>
        <v>8.7160823340506346E-4</v>
      </c>
      <c r="F57" s="52"/>
      <c r="H57" s="19">
        <v>11.239000000000001</v>
      </c>
      <c r="I57" s="140">
        <v>5.1159999999999997</v>
      </c>
      <c r="J57" s="247">
        <f t="shared" si="21"/>
        <v>3.4162921785481533E-3</v>
      </c>
      <c r="K57" s="215">
        <f t="shared" si="22"/>
        <v>1.7879734669770107E-3</v>
      </c>
      <c r="L57" s="52"/>
      <c r="N57" s="27"/>
      <c r="O57" s="152">
        <f t="shared" ref="O57" si="45">(I57/C57)*10</f>
        <v>11.368888888888888</v>
      </c>
      <c r="P57" s="52"/>
    </row>
    <row r="58" spans="1:16" ht="20.100000000000001" customHeight="1" x14ac:dyDescent="0.25">
      <c r="A58" s="38" t="s">
        <v>235</v>
      </c>
      <c r="B58" s="19"/>
      <c r="C58" s="140">
        <v>1.29</v>
      </c>
      <c r="D58" s="247">
        <f>B58/$B$62</f>
        <v>0</v>
      </c>
      <c r="E58" s="215">
        <f>C58/$C$62</f>
        <v>2.4986102690945154E-4</v>
      </c>
      <c r="F58" s="52"/>
      <c r="H58" s="19"/>
      <c r="I58" s="140">
        <v>4.056</v>
      </c>
      <c r="J58" s="247">
        <f t="shared" si="21"/>
        <v>0</v>
      </c>
      <c r="K58" s="215">
        <f t="shared" si="22"/>
        <v>1.4175176665478411E-3</v>
      </c>
      <c r="L58" s="52"/>
      <c r="N58" s="27"/>
      <c r="O58" s="152">
        <f t="shared" ref="O58" si="46">(I58/C58)*10</f>
        <v>31.441860465116278</v>
      </c>
      <c r="P58" s="52"/>
    </row>
    <row r="59" spans="1:16" ht="20.100000000000001" customHeight="1" x14ac:dyDescent="0.25">
      <c r="A59" s="38" t="s">
        <v>201</v>
      </c>
      <c r="B59" s="19">
        <v>0.36999999999999994</v>
      </c>
      <c r="C59" s="140">
        <v>1.1999999999999997</v>
      </c>
      <c r="D59" s="247">
        <f>B59/$B$62</f>
        <v>5.6270940013657098E-5</v>
      </c>
      <c r="E59" s="215">
        <f>C59/$C$62</f>
        <v>2.3242886224135022E-4</v>
      </c>
      <c r="F59" s="52">
        <f t="shared" si="25"/>
        <v>2.243243243243243</v>
      </c>
      <c r="H59" s="19">
        <v>0.38300000000000001</v>
      </c>
      <c r="I59" s="140">
        <v>2.0230000000000001</v>
      </c>
      <c r="J59" s="247">
        <f t="shared" si="21"/>
        <v>1.1641960177808904E-4</v>
      </c>
      <c r="K59" s="215">
        <f t="shared" si="22"/>
        <v>7.0701140025302832E-4</v>
      </c>
      <c r="L59" s="52">
        <f t="shared" ref="L59" si="47">(I59-H59)/H59</f>
        <v>4.2819843342036554</v>
      </c>
      <c r="N59" s="27">
        <f t="shared" ref="N59:N60" si="48">(H59/B59)*10</f>
        <v>10.351351351351353</v>
      </c>
      <c r="O59" s="152">
        <f t="shared" ref="O59:O60" si="49">(I59/C59)*10</f>
        <v>16.858333333333338</v>
      </c>
      <c r="P59" s="52">
        <f t="shared" ref="P59:P60" si="50">(O59-N59)/N59</f>
        <v>0.62861183637946061</v>
      </c>
    </row>
    <row r="60" spans="1:16" ht="20.100000000000001" customHeight="1" x14ac:dyDescent="0.25">
      <c r="A60" s="38" t="s">
        <v>204</v>
      </c>
      <c r="B60" s="19">
        <v>0.65999999999999992</v>
      </c>
      <c r="C60" s="140">
        <v>1.21</v>
      </c>
      <c r="D60" s="247">
        <f>B60/$B$62</f>
        <v>1.0037519029463159E-4</v>
      </c>
      <c r="E60" s="215">
        <f>C60/$C$62</f>
        <v>2.3436576942669485E-4</v>
      </c>
      <c r="F60" s="52">
        <f t="shared" si="25"/>
        <v>0.83333333333333348</v>
      </c>
      <c r="H60" s="19">
        <v>0.59399999999999997</v>
      </c>
      <c r="I60" s="140">
        <v>1.139</v>
      </c>
      <c r="J60" s="247">
        <f t="shared" si="21"/>
        <v>1.805567714260702E-4</v>
      </c>
      <c r="K60" s="215">
        <f t="shared" si="22"/>
        <v>3.9806524215926803E-4</v>
      </c>
      <c r="L60" s="52">
        <f t="shared" ref="L60" si="51">(I60-H60)/H60</f>
        <v>0.91750841750841761</v>
      </c>
      <c r="N60" s="27">
        <f t="shared" si="48"/>
        <v>9</v>
      </c>
      <c r="O60" s="152">
        <f t="shared" si="49"/>
        <v>9.4132231404958677</v>
      </c>
      <c r="P60" s="52">
        <f t="shared" si="50"/>
        <v>4.5913682277318638E-2</v>
      </c>
    </row>
    <row r="61" spans="1:16" ht="20.100000000000001" customHeight="1" thickBot="1" x14ac:dyDescent="0.3">
      <c r="A61" s="8" t="s">
        <v>17</v>
      </c>
      <c r="B61" s="19">
        <f>B62-SUM(B39:B60)</f>
        <v>15.460000000000036</v>
      </c>
      <c r="C61" s="140">
        <f>C62-SUM(C39:C60)</f>
        <v>2.6400000000003274</v>
      </c>
      <c r="D61" s="247">
        <f>B61/$B$62</f>
        <v>2.3512127908409215E-3</v>
      </c>
      <c r="E61" s="215">
        <f>C61/$C$62</f>
        <v>5.1134349693103401E-4</v>
      </c>
      <c r="F61" s="52">
        <f t="shared" si="25"/>
        <v>-0.82923673997410596</v>
      </c>
      <c r="H61" s="19">
        <f>H62-SUM(H39:H60)</f>
        <v>14.925000000000182</v>
      </c>
      <c r="I61" s="140">
        <f>I62-SUM(I39:I60)</f>
        <v>2.5399999999999636</v>
      </c>
      <c r="J61" s="247">
        <f t="shared" si="21"/>
        <v>4.5367168578015664E-3</v>
      </c>
      <c r="K61" s="215">
        <f t="shared" si="22"/>
        <v>8.8769597461328036E-4</v>
      </c>
      <c r="L61" s="52">
        <f t="shared" ref="L61" si="52">(I61-H61)/H61</f>
        <v>-0.82981574539363934</v>
      </c>
      <c r="N61" s="27">
        <f t="shared" ref="N61" si="53">(H61/B61)*10</f>
        <v>9.6539456662355416</v>
      </c>
      <c r="O61" s="152">
        <f t="shared" ref="O61" si="54">(I61/C61)*10</f>
        <v>9.6212121212107906</v>
      </c>
      <c r="P61" s="52">
        <f t="shared" ref="P61" si="55">(O61-N61)/N61</f>
        <v>-3.3906908280244264E-3</v>
      </c>
    </row>
    <row r="62" spans="1:16" ht="26.25" customHeight="1" thickBot="1" x14ac:dyDescent="0.3">
      <c r="A62" s="12" t="s">
        <v>18</v>
      </c>
      <c r="B62" s="17">
        <v>6575.33</v>
      </c>
      <c r="C62" s="145">
        <v>5162.87</v>
      </c>
      <c r="D62" s="253">
        <f>SUM(D39:D61)</f>
        <v>1</v>
      </c>
      <c r="E62" s="254">
        <f>SUM(E39:E61)</f>
        <v>1.0000000000000002</v>
      </c>
      <c r="F62" s="57">
        <f t="shared" si="25"/>
        <v>-0.21481203224781115</v>
      </c>
      <c r="G62" s="1"/>
      <c r="H62" s="17">
        <v>3289.8240000000001</v>
      </c>
      <c r="I62" s="145">
        <v>2861.34</v>
      </c>
      <c r="J62" s="253">
        <f>SUM(J39:J61)</f>
        <v>0.99999999999999989</v>
      </c>
      <c r="K62" s="254">
        <f>SUM(K39:K61)</f>
        <v>0.99999999999999989</v>
      </c>
      <c r="L62" s="57">
        <f t="shared" si="26"/>
        <v>-0.13024526540021591</v>
      </c>
      <c r="M62" s="1"/>
      <c r="N62" s="29">
        <f t="shared" si="23"/>
        <v>5.0032834853916075</v>
      </c>
      <c r="O62" s="146">
        <f t="shared" si="24"/>
        <v>5.5421500057138759</v>
      </c>
      <c r="P62" s="57">
        <f t="shared" si="8"/>
        <v>0.10770257609740283</v>
      </c>
    </row>
    <row r="64" spans="1:16" ht="15.75" thickBot="1" x14ac:dyDescent="0.3"/>
    <row r="65" spans="1:16" x14ac:dyDescent="0.25">
      <c r="A65" s="359" t="s">
        <v>15</v>
      </c>
      <c r="B65" s="353" t="s">
        <v>1</v>
      </c>
      <c r="C65" s="346"/>
      <c r="D65" s="353" t="s">
        <v>104</v>
      </c>
      <c r="E65" s="346"/>
      <c r="F65" s="130" t="s">
        <v>0</v>
      </c>
      <c r="H65" s="362" t="s">
        <v>19</v>
      </c>
      <c r="I65" s="363"/>
      <c r="J65" s="353" t="s">
        <v>104</v>
      </c>
      <c r="K65" s="351"/>
      <c r="L65" s="130" t="s">
        <v>0</v>
      </c>
      <c r="N65" s="345" t="s">
        <v>22</v>
      </c>
      <c r="O65" s="346"/>
      <c r="P65" s="130" t="s">
        <v>0</v>
      </c>
    </row>
    <row r="66" spans="1:16" x14ac:dyDescent="0.25">
      <c r="A66" s="360"/>
      <c r="B66" s="354" t="str">
        <f>B5</f>
        <v>jan-jun</v>
      </c>
      <c r="C66" s="348"/>
      <c r="D66" s="354" t="str">
        <f>B5</f>
        <v>jan-jun</v>
      </c>
      <c r="E66" s="348"/>
      <c r="F66" s="131" t="str">
        <f>F37</f>
        <v>2023/2022</v>
      </c>
      <c r="H66" s="343" t="str">
        <f>B5</f>
        <v>jan-jun</v>
      </c>
      <c r="I66" s="348"/>
      <c r="J66" s="354" t="str">
        <f>B5</f>
        <v>jan-jun</v>
      </c>
      <c r="K66" s="344"/>
      <c r="L66" s="131" t="str">
        <f>L37</f>
        <v>2023/2022</v>
      </c>
      <c r="N66" s="343" t="str">
        <f>B5</f>
        <v>jan-jun</v>
      </c>
      <c r="O66" s="344"/>
      <c r="P66" s="131" t="str">
        <f>P37</f>
        <v>2023/2022</v>
      </c>
    </row>
    <row r="67" spans="1:16" ht="19.5" customHeight="1" thickBot="1" x14ac:dyDescent="0.3">
      <c r="A67" s="361"/>
      <c r="B67" s="99">
        <f>B6</f>
        <v>2022</v>
      </c>
      <c r="C67" s="134">
        <f>C6</f>
        <v>2023</v>
      </c>
      <c r="D67" s="99">
        <f>B6</f>
        <v>2022</v>
      </c>
      <c r="E67" s="134">
        <f>C6</f>
        <v>2023</v>
      </c>
      <c r="F67" s="132" t="s">
        <v>1</v>
      </c>
      <c r="H67" s="25">
        <f>B6</f>
        <v>2022</v>
      </c>
      <c r="I67" s="134">
        <f>C6</f>
        <v>2023</v>
      </c>
      <c r="J67" s="99">
        <f>B6</f>
        <v>2022</v>
      </c>
      <c r="K67" s="134">
        <f>C6</f>
        <v>2023</v>
      </c>
      <c r="L67" s="259">
        <v>1000</v>
      </c>
      <c r="N67" s="25">
        <f>B6</f>
        <v>2022</v>
      </c>
      <c r="O67" s="134">
        <f>C6</f>
        <v>2023</v>
      </c>
      <c r="P67" s="132" t="s">
        <v>23</v>
      </c>
    </row>
    <row r="68" spans="1:16" ht="20.100000000000001" customHeight="1" x14ac:dyDescent="0.25">
      <c r="A68" s="38" t="s">
        <v>152</v>
      </c>
      <c r="B68" s="39">
        <v>1334.98</v>
      </c>
      <c r="C68" s="147">
        <v>1179.72</v>
      </c>
      <c r="D68" s="247">
        <f t="shared" ref="D68:D78" si="56">B68/$B$96</f>
        <v>0.29293671813799177</v>
      </c>
      <c r="E68" s="246">
        <f t="shared" ref="E68:E78" si="57">C68/$C$96</f>
        <v>0.24380777600734085</v>
      </c>
      <c r="F68" s="61">
        <f t="shared" ref="F68:F92" si="58">(C68-B68)/B68</f>
        <v>-0.11630136781075372</v>
      </c>
      <c r="H68" s="19">
        <v>2281.2870000000003</v>
      </c>
      <c r="I68" s="147">
        <v>1968.0830000000003</v>
      </c>
      <c r="J68" s="245">
        <f t="shared" ref="J68:J78" si="59">H68/$H$96</f>
        <v>0.46707150659212759</v>
      </c>
      <c r="K68" s="246">
        <f t="shared" ref="K68:K78" si="60">I68/$I$96</f>
        <v>0.37902139570283366</v>
      </c>
      <c r="L68" s="61">
        <f t="shared" ref="L68:L70" si="61">(I68-H68)/H68</f>
        <v>-0.13729267733520592</v>
      </c>
      <c r="N68" s="41">
        <f t="shared" ref="N68:N70" si="62">(H68/B68)*10</f>
        <v>17.088548143043344</v>
      </c>
      <c r="O68" s="149">
        <f t="shared" ref="O68:O70" si="63">(I68/C68)*10</f>
        <v>16.682628081239621</v>
      </c>
      <c r="P68" s="61">
        <f t="shared" si="8"/>
        <v>-2.3753923294470805E-2</v>
      </c>
    </row>
    <row r="69" spans="1:16" ht="20.100000000000001" customHeight="1" x14ac:dyDescent="0.25">
      <c r="A69" s="38" t="s">
        <v>186</v>
      </c>
      <c r="B69" s="19">
        <v>495.51</v>
      </c>
      <c r="C69" s="140">
        <v>1032.44</v>
      </c>
      <c r="D69" s="247">
        <f t="shared" si="56"/>
        <v>0.10873052270787299</v>
      </c>
      <c r="E69" s="215">
        <f t="shared" si="57"/>
        <v>0.21337003717917724</v>
      </c>
      <c r="F69" s="52">
        <f t="shared" si="58"/>
        <v>1.0835906439829672</v>
      </c>
      <c r="H69" s="19">
        <v>491.32299999999998</v>
      </c>
      <c r="I69" s="140">
        <v>1033.9739999999999</v>
      </c>
      <c r="J69" s="214">
        <f t="shared" si="59"/>
        <v>0.10059364465469003</v>
      </c>
      <c r="K69" s="215">
        <f t="shared" si="60"/>
        <v>0.19912690094901569</v>
      </c>
      <c r="L69" s="52">
        <f t="shared" si="61"/>
        <v>1.1044689542317376</v>
      </c>
      <c r="N69" s="40">
        <f t="shared" si="62"/>
        <v>9.9155012007830319</v>
      </c>
      <c r="O69" s="143">
        <f t="shared" si="63"/>
        <v>10.014858006276393</v>
      </c>
      <c r="P69" s="52">
        <f t="shared" si="8"/>
        <v>1.0020351314718703E-2</v>
      </c>
    </row>
    <row r="70" spans="1:16" ht="20.100000000000001" customHeight="1" x14ac:dyDescent="0.25">
      <c r="A70" s="38" t="s">
        <v>160</v>
      </c>
      <c r="B70" s="19">
        <v>1187.06</v>
      </c>
      <c r="C70" s="140">
        <v>1109.83</v>
      </c>
      <c r="D70" s="247">
        <f t="shared" si="56"/>
        <v>0.26047840464492689</v>
      </c>
      <c r="E70" s="215">
        <f t="shared" si="57"/>
        <v>0.2293639033382727</v>
      </c>
      <c r="F70" s="52">
        <f t="shared" si="58"/>
        <v>-6.5059895877209256E-2</v>
      </c>
      <c r="H70" s="19">
        <v>663.50800000000004</v>
      </c>
      <c r="I70" s="140">
        <v>729.19399999999996</v>
      </c>
      <c r="J70" s="214">
        <f t="shared" si="59"/>
        <v>0.13584686240526922</v>
      </c>
      <c r="K70" s="215">
        <f t="shared" si="60"/>
        <v>0.14043113406199434</v>
      </c>
      <c r="L70" s="52">
        <f t="shared" si="61"/>
        <v>9.8998052774043291E-2</v>
      </c>
      <c r="N70" s="40">
        <f t="shared" si="62"/>
        <v>5.5895068488534703</v>
      </c>
      <c r="O70" s="143">
        <f t="shared" si="63"/>
        <v>6.5703215807826423</v>
      </c>
      <c r="P70" s="52">
        <f t="shared" si="8"/>
        <v>0.17547428752687877</v>
      </c>
    </row>
    <row r="71" spans="1:16" ht="20.100000000000001" customHeight="1" x14ac:dyDescent="0.25">
      <c r="A71" s="38" t="s">
        <v>159</v>
      </c>
      <c r="B71" s="19">
        <v>91.46</v>
      </c>
      <c r="C71" s="140">
        <v>137.03000000000003</v>
      </c>
      <c r="D71" s="247">
        <f t="shared" si="56"/>
        <v>2.0069208707921261E-2</v>
      </c>
      <c r="E71" s="215">
        <f t="shared" si="57"/>
        <v>2.8319414391792901E-2</v>
      </c>
      <c r="F71" s="52">
        <f t="shared" si="58"/>
        <v>0.49825060135578436</v>
      </c>
      <c r="H71" s="19">
        <v>205.75199999999998</v>
      </c>
      <c r="I71" s="140">
        <v>316.64499999999998</v>
      </c>
      <c r="J71" s="214">
        <f t="shared" si="59"/>
        <v>4.2125737193234966E-2</v>
      </c>
      <c r="K71" s="215">
        <f t="shared" si="60"/>
        <v>6.0980776645255176E-2</v>
      </c>
      <c r="L71" s="52">
        <f t="shared" ref="L71:L92" si="64">(I71-H71)/H71</f>
        <v>0.53896438430732152</v>
      </c>
      <c r="N71" s="40">
        <f t="shared" ref="N71:N81" si="65">(H71/B71)*10</f>
        <v>22.496391865296307</v>
      </c>
      <c r="O71" s="143">
        <f t="shared" ref="O71:O81" si="66">(I71/C71)*10</f>
        <v>23.107713639349043</v>
      </c>
      <c r="P71" s="52">
        <f t="shared" ref="P71:P81" si="67">(O71-N71)/N71</f>
        <v>2.7174214323488131E-2</v>
      </c>
    </row>
    <row r="72" spans="1:16" ht="20.100000000000001" customHeight="1" x14ac:dyDescent="0.25">
      <c r="A72" s="38" t="s">
        <v>156</v>
      </c>
      <c r="B72" s="19">
        <v>492.11</v>
      </c>
      <c r="C72" s="140">
        <v>433.18000000000006</v>
      </c>
      <c r="D72" s="247">
        <f t="shared" si="56"/>
        <v>0.10798445546966032</v>
      </c>
      <c r="E72" s="215">
        <f t="shared" si="57"/>
        <v>8.9523490668005898E-2</v>
      </c>
      <c r="F72" s="52">
        <f t="shared" si="58"/>
        <v>-0.11974964946861463</v>
      </c>
      <c r="H72" s="19">
        <v>443</v>
      </c>
      <c r="I72" s="140">
        <v>178.68899999999999</v>
      </c>
      <c r="J72" s="214">
        <f t="shared" si="59"/>
        <v>9.0699976557229542E-2</v>
      </c>
      <c r="K72" s="215">
        <f t="shared" si="60"/>
        <v>3.4412651385507434E-2</v>
      </c>
      <c r="L72" s="52">
        <f t="shared" si="64"/>
        <v>-0.59663882618510167</v>
      </c>
      <c r="N72" s="40">
        <f t="shared" ref="N72" si="68">(H72/B72)*10</f>
        <v>9.0020523866615179</v>
      </c>
      <c r="O72" s="143">
        <f t="shared" ref="O72" si="69">(I72/C72)*10</f>
        <v>4.1250519414562072</v>
      </c>
      <c r="P72" s="52">
        <f t="shared" ref="P72" si="70">(O72-N72)/N72</f>
        <v>-0.5417653925711029</v>
      </c>
    </row>
    <row r="73" spans="1:16" ht="20.100000000000001" customHeight="1" x14ac:dyDescent="0.25">
      <c r="A73" s="38" t="s">
        <v>161</v>
      </c>
      <c r="B73" s="19">
        <v>347.26</v>
      </c>
      <c r="C73" s="140">
        <v>72.59</v>
      </c>
      <c r="D73" s="247">
        <f t="shared" si="56"/>
        <v>7.6199796806393369E-2</v>
      </c>
      <c r="E73" s="215">
        <f t="shared" si="57"/>
        <v>1.5001870325477971E-2</v>
      </c>
      <c r="F73" s="52">
        <f t="shared" si="58"/>
        <v>-0.79096354316650341</v>
      </c>
      <c r="H73" s="19">
        <v>229.56200000000001</v>
      </c>
      <c r="I73" s="140">
        <v>151.32</v>
      </c>
      <c r="J73" s="214">
        <f t="shared" si="59"/>
        <v>4.7000605007744306E-2</v>
      </c>
      <c r="K73" s="215">
        <f t="shared" si="60"/>
        <v>2.9141818509561223E-2</v>
      </c>
      <c r="L73" s="52">
        <f t="shared" si="64"/>
        <v>-0.34083167074690068</v>
      </c>
      <c r="N73" s="40">
        <f t="shared" si="65"/>
        <v>6.6106663595000867</v>
      </c>
      <c r="O73" s="143">
        <f t="shared" si="66"/>
        <v>20.84584653533544</v>
      </c>
      <c r="P73" s="52">
        <f t="shared" si="67"/>
        <v>2.1533653949088194</v>
      </c>
    </row>
    <row r="74" spans="1:16" ht="20.100000000000001" customHeight="1" x14ac:dyDescent="0.25">
      <c r="A74" s="38" t="s">
        <v>234</v>
      </c>
      <c r="B74" s="19"/>
      <c r="C74" s="140">
        <v>9.5399999999999991</v>
      </c>
      <c r="D74" s="247">
        <f t="shared" si="56"/>
        <v>0</v>
      </c>
      <c r="E74" s="215">
        <f t="shared" si="57"/>
        <v>1.9715917193147792E-3</v>
      </c>
      <c r="F74" s="52"/>
      <c r="H74" s="19"/>
      <c r="I74" s="140">
        <v>122.11200000000001</v>
      </c>
      <c r="J74" s="214">
        <f t="shared" si="59"/>
        <v>0</v>
      </c>
      <c r="K74" s="215">
        <f t="shared" si="60"/>
        <v>2.3516823564892549E-2</v>
      </c>
      <c r="L74" s="52"/>
      <c r="N74" s="40"/>
      <c r="O74" s="143">
        <f t="shared" si="66"/>
        <v>128.00000000000003</v>
      </c>
      <c r="P74" s="52"/>
    </row>
    <row r="75" spans="1:16" ht="20.100000000000001" customHeight="1" x14ac:dyDescent="0.25">
      <c r="A75" s="38" t="s">
        <v>157</v>
      </c>
      <c r="B75" s="19">
        <v>70.95</v>
      </c>
      <c r="C75" s="140">
        <v>77.27</v>
      </c>
      <c r="D75" s="247">
        <f t="shared" si="56"/>
        <v>1.5568667809173558E-2</v>
      </c>
      <c r="E75" s="215">
        <f t="shared" si="57"/>
        <v>1.5969066263255033E-2</v>
      </c>
      <c r="F75" s="52">
        <f t="shared" si="58"/>
        <v>8.9076814658209907E-2</v>
      </c>
      <c r="H75" s="19">
        <v>81.84</v>
      </c>
      <c r="I75" s="140">
        <v>106.214</v>
      </c>
      <c r="J75" s="214">
        <f t="shared" si="59"/>
        <v>1.67559505224462E-2</v>
      </c>
      <c r="K75" s="215">
        <f t="shared" si="60"/>
        <v>2.0455122331314669E-2</v>
      </c>
      <c r="L75" s="52">
        <f t="shared" si="64"/>
        <v>0.29782502443792758</v>
      </c>
      <c r="N75" s="40">
        <f t="shared" si="65"/>
        <v>11.534883720930234</v>
      </c>
      <c r="O75" s="143">
        <f t="shared" si="66"/>
        <v>13.745826323281998</v>
      </c>
      <c r="P75" s="52">
        <f t="shared" si="67"/>
        <v>0.19167445947807632</v>
      </c>
    </row>
    <row r="76" spans="1:16" ht="20.100000000000001" customHeight="1" x14ac:dyDescent="0.25">
      <c r="A76" s="38" t="s">
        <v>165</v>
      </c>
      <c r="B76" s="19">
        <v>2.25</v>
      </c>
      <c r="C76" s="140">
        <v>153.9</v>
      </c>
      <c r="D76" s="247">
        <f t="shared" si="56"/>
        <v>4.9372096646427765E-4</v>
      </c>
      <c r="E76" s="215">
        <f t="shared" si="57"/>
        <v>3.1805866415361067E-2</v>
      </c>
      <c r="F76" s="52">
        <f t="shared" si="58"/>
        <v>67.400000000000006</v>
      </c>
      <c r="H76" s="19">
        <v>0.91200000000000003</v>
      </c>
      <c r="I76" s="140">
        <v>98.097000000000008</v>
      </c>
      <c r="J76" s="214">
        <f t="shared" si="59"/>
        <v>1.8672320230291953E-4</v>
      </c>
      <c r="K76" s="215">
        <f t="shared" si="60"/>
        <v>1.8891917594055164E-2</v>
      </c>
      <c r="L76" s="52">
        <f t="shared" si="64"/>
        <v>106.5625</v>
      </c>
      <c r="N76" s="40">
        <f t="shared" si="65"/>
        <v>4.0533333333333328</v>
      </c>
      <c r="O76" s="143">
        <f t="shared" si="66"/>
        <v>6.3740740740740742</v>
      </c>
      <c r="P76" s="52">
        <f t="shared" si="67"/>
        <v>0.57255116959064356</v>
      </c>
    </row>
    <row r="77" spans="1:16" ht="20.100000000000001" customHeight="1" x14ac:dyDescent="0.25">
      <c r="A77" s="38" t="s">
        <v>154</v>
      </c>
      <c r="B77" s="19">
        <v>250.75</v>
      </c>
      <c r="C77" s="140">
        <v>96.35</v>
      </c>
      <c r="D77" s="247">
        <f t="shared" si="56"/>
        <v>5.5022458818185613E-2</v>
      </c>
      <c r="E77" s="215">
        <f t="shared" si="57"/>
        <v>1.9912249701884589E-2</v>
      </c>
      <c r="F77" s="52">
        <f t="shared" si="58"/>
        <v>-0.61575274177467598</v>
      </c>
      <c r="H77" s="19">
        <v>208.78800000000001</v>
      </c>
      <c r="I77" s="140">
        <v>90.460000000000008</v>
      </c>
      <c r="J77" s="214">
        <f t="shared" si="59"/>
        <v>4.2747328906164429E-2</v>
      </c>
      <c r="K77" s="215">
        <f t="shared" si="60"/>
        <v>1.742115320099728E-2</v>
      </c>
      <c r="L77" s="52">
        <f t="shared" si="64"/>
        <v>-0.56673755196658815</v>
      </c>
      <c r="N77" s="40">
        <f t="shared" si="65"/>
        <v>8.3265403788634114</v>
      </c>
      <c r="O77" s="143">
        <f t="shared" si="66"/>
        <v>9.3886870783601459</v>
      </c>
      <c r="P77" s="52">
        <f t="shared" si="67"/>
        <v>0.12756158634538678</v>
      </c>
    </row>
    <row r="78" spans="1:16" ht="20.100000000000001" customHeight="1" x14ac:dyDescent="0.25">
      <c r="A78" s="38" t="s">
        <v>163</v>
      </c>
      <c r="B78" s="19">
        <v>45.87</v>
      </c>
      <c r="C78" s="140">
        <v>117.63999999999999</v>
      </c>
      <c r="D78" s="247">
        <f t="shared" si="56"/>
        <v>1.006532476965174E-2</v>
      </c>
      <c r="E78" s="215">
        <f t="shared" si="57"/>
        <v>2.4312164555575538E-2</v>
      </c>
      <c r="F78" s="52">
        <f t="shared" si="58"/>
        <v>1.5646391977327225</v>
      </c>
      <c r="H78" s="19">
        <v>44.055</v>
      </c>
      <c r="I78" s="140">
        <v>88.049999999999983</v>
      </c>
      <c r="J78" s="214">
        <f t="shared" si="59"/>
        <v>9.0198362691393842E-3</v>
      </c>
      <c r="K78" s="215">
        <f t="shared" si="60"/>
        <v>1.6957025639484966E-2</v>
      </c>
      <c r="L78" s="52">
        <f t="shared" si="64"/>
        <v>0.99863806605379601</v>
      </c>
      <c r="N78" s="40">
        <f t="shared" si="65"/>
        <v>9.6043165467625897</v>
      </c>
      <c r="O78" s="143">
        <f t="shared" si="66"/>
        <v>7.4846990819449166</v>
      </c>
      <c r="P78" s="52">
        <f t="shared" si="67"/>
        <v>-0.22069425289112851</v>
      </c>
    </row>
    <row r="79" spans="1:16" ht="20.100000000000001" customHeight="1" x14ac:dyDescent="0.25">
      <c r="A79" s="38" t="s">
        <v>158</v>
      </c>
      <c r="B79" s="19">
        <v>48.150000000000006</v>
      </c>
      <c r="C79" s="140">
        <v>113.4</v>
      </c>
      <c r="D79" s="247">
        <f t="shared" ref="D79:D91" si="71">B79/$B$96</f>
        <v>1.0565628682335544E-2</v>
      </c>
      <c r="E79" s="215">
        <f t="shared" ref="E79:E91" si="72">C79/$C$96</f>
        <v>2.3435901569213418E-2</v>
      </c>
      <c r="F79" s="52">
        <f t="shared" si="58"/>
        <v>1.3551401869158877</v>
      </c>
      <c r="H79" s="19">
        <v>42.710999999999999</v>
      </c>
      <c r="I79" s="140">
        <v>72.186000000000007</v>
      </c>
      <c r="J79" s="214">
        <f t="shared" ref="J79:J90" si="73">H79/$H$96</f>
        <v>8.7446652341666604E-3</v>
      </c>
      <c r="K79" s="215">
        <f t="shared" ref="K79:K90" si="74">I79/$I$96</f>
        <v>1.3901872263621376E-2</v>
      </c>
      <c r="L79" s="52">
        <f t="shared" si="64"/>
        <v>0.69010325208962586</v>
      </c>
      <c r="N79" s="40">
        <f t="shared" si="65"/>
        <v>8.8704049844236739</v>
      </c>
      <c r="O79" s="143">
        <f t="shared" si="66"/>
        <v>6.3656084656084655</v>
      </c>
      <c r="P79" s="52">
        <f t="shared" si="67"/>
        <v>-0.28237679375559532</v>
      </c>
    </row>
    <row r="80" spans="1:16" ht="20.100000000000001" customHeight="1" x14ac:dyDescent="0.25">
      <c r="A80" s="38" t="s">
        <v>153</v>
      </c>
      <c r="B80" s="19">
        <v>75.92</v>
      </c>
      <c r="C80" s="140">
        <v>120.61999999999999</v>
      </c>
      <c r="D80" s="247">
        <f t="shared" si="71"/>
        <v>1.6659242566207984E-2</v>
      </c>
      <c r="E80" s="215">
        <f t="shared" si="72"/>
        <v>2.4928028635613067E-2</v>
      </c>
      <c r="F80" s="52">
        <f t="shared" si="58"/>
        <v>0.58877766069546877</v>
      </c>
      <c r="H80" s="19">
        <v>33.869</v>
      </c>
      <c r="I80" s="140">
        <v>49.077999999999996</v>
      </c>
      <c r="J80" s="214">
        <f t="shared" si="73"/>
        <v>6.9343510293833118E-3</v>
      </c>
      <c r="K80" s="215">
        <f t="shared" si="74"/>
        <v>9.4516400265149715E-3</v>
      </c>
      <c r="L80" s="52">
        <f t="shared" si="64"/>
        <v>0.44905370692964058</v>
      </c>
      <c r="N80" s="40">
        <f t="shared" si="65"/>
        <v>4.4611433087460481</v>
      </c>
      <c r="O80" s="143">
        <f t="shared" si="66"/>
        <v>4.068811142430774</v>
      </c>
      <c r="P80" s="52">
        <f t="shared" si="67"/>
        <v>-8.7944309151895869E-2</v>
      </c>
    </row>
    <row r="81" spans="1:16" ht="20.100000000000001" customHeight="1" x14ac:dyDescent="0.25">
      <c r="A81" s="38" t="s">
        <v>166</v>
      </c>
      <c r="B81" s="19">
        <v>16.75</v>
      </c>
      <c r="C81" s="140">
        <v>36.380000000000003</v>
      </c>
      <c r="D81" s="247">
        <f t="shared" si="71"/>
        <v>3.6754783059007338E-3</v>
      </c>
      <c r="E81" s="215">
        <f t="shared" si="72"/>
        <v>7.5185017556259623E-3</v>
      </c>
      <c r="F81" s="52">
        <f t="shared" si="58"/>
        <v>1.1719402985074627</v>
      </c>
      <c r="H81" s="19">
        <v>38.981000000000002</v>
      </c>
      <c r="I81" s="140">
        <v>43.561999999999998</v>
      </c>
      <c r="J81" s="214">
        <f t="shared" si="73"/>
        <v>7.9809837159759926E-3</v>
      </c>
      <c r="K81" s="215">
        <f t="shared" si="74"/>
        <v>8.3893464043980036E-3</v>
      </c>
      <c r="L81" s="52">
        <f t="shared" si="64"/>
        <v>0.11751879120597203</v>
      </c>
      <c r="N81" s="40">
        <f t="shared" si="65"/>
        <v>23.272238805970147</v>
      </c>
      <c r="O81" s="143">
        <f t="shared" si="66"/>
        <v>11.974161627267728</v>
      </c>
      <c r="P81" s="52">
        <f t="shared" si="67"/>
        <v>-0.48547444330126355</v>
      </c>
    </row>
    <row r="82" spans="1:16" ht="20.100000000000001" customHeight="1" x14ac:dyDescent="0.25">
      <c r="A82" s="38" t="s">
        <v>218</v>
      </c>
      <c r="B82" s="19">
        <v>5.7</v>
      </c>
      <c r="C82" s="140">
        <v>47.51</v>
      </c>
      <c r="D82" s="247">
        <f t="shared" si="71"/>
        <v>1.2507597817095035E-3</v>
      </c>
      <c r="E82" s="215">
        <f t="shared" si="72"/>
        <v>9.8186920948265376E-3</v>
      </c>
      <c r="F82" s="52">
        <f t="shared" si="58"/>
        <v>7.3350877192982447</v>
      </c>
      <c r="H82" s="19">
        <v>9.8640000000000008</v>
      </c>
      <c r="I82" s="140">
        <v>35.825000000000003</v>
      </c>
      <c r="J82" s="214">
        <f t="shared" si="73"/>
        <v>2.0195588459605241E-3</v>
      </c>
      <c r="K82" s="215">
        <f t="shared" si="74"/>
        <v>6.8993236062981156E-3</v>
      </c>
      <c r="L82" s="52">
        <f t="shared" si="64"/>
        <v>2.6318937550689374</v>
      </c>
      <c r="N82" s="40">
        <f t="shared" ref="N82:N88" si="75">(H82/B82)*10</f>
        <v>17.305263157894736</v>
      </c>
      <c r="O82" s="143">
        <f t="shared" ref="O82:O88" si="76">(I82/C82)*10</f>
        <v>7.5405177857293211</v>
      </c>
      <c r="P82" s="52">
        <f t="shared" ref="P82:P88" si="77">(O82-N82)/N82</f>
        <v>-0.56426448318474109</v>
      </c>
    </row>
    <row r="83" spans="1:16" ht="20.100000000000001" customHeight="1" x14ac:dyDescent="0.25">
      <c r="A83" s="38" t="s">
        <v>208</v>
      </c>
      <c r="B83" s="19">
        <v>12.219999999999999</v>
      </c>
      <c r="C83" s="140">
        <v>5.08</v>
      </c>
      <c r="D83" s="247">
        <f t="shared" si="71"/>
        <v>2.6814534267526548E-3</v>
      </c>
      <c r="E83" s="215">
        <f t="shared" si="72"/>
        <v>1.0498622572451865E-3</v>
      </c>
      <c r="F83" s="52">
        <f t="shared" si="58"/>
        <v>-0.58428805237315873</v>
      </c>
      <c r="H83" s="19">
        <v>38.914999999999999</v>
      </c>
      <c r="I83" s="140">
        <v>33.097000000000001</v>
      </c>
      <c r="J83" s="214">
        <f t="shared" si="73"/>
        <v>7.9674708526514398E-3</v>
      </c>
      <c r="K83" s="215">
        <f t="shared" si="74"/>
        <v>6.3739543167522323E-3</v>
      </c>
      <c r="L83" s="52">
        <f t="shared" si="64"/>
        <v>-0.14950533213413844</v>
      </c>
      <c r="N83" s="40">
        <f t="shared" si="75"/>
        <v>31.845335515548285</v>
      </c>
      <c r="O83" s="143">
        <f t="shared" si="76"/>
        <v>65.1515748031496</v>
      </c>
      <c r="P83" s="52">
        <f t="shared" si="77"/>
        <v>1.0458749687639419</v>
      </c>
    </row>
    <row r="84" spans="1:16" ht="20.100000000000001" customHeight="1" x14ac:dyDescent="0.25">
      <c r="A84" s="38" t="s">
        <v>230</v>
      </c>
      <c r="B84" s="19">
        <v>0.02</v>
      </c>
      <c r="C84" s="140">
        <v>27.77</v>
      </c>
      <c r="D84" s="247">
        <f t="shared" si="71"/>
        <v>4.3886308130158019E-6</v>
      </c>
      <c r="E84" s="215">
        <f t="shared" si="72"/>
        <v>5.7391092290745727E-3</v>
      </c>
      <c r="F84" s="52"/>
      <c r="H84" s="19">
        <v>0.41499999999999998</v>
      </c>
      <c r="I84" s="140">
        <v>28.401999999999997</v>
      </c>
      <c r="J84" s="214">
        <f t="shared" si="73"/>
        <v>8.4967246661964469E-5</v>
      </c>
      <c r="K84" s="215">
        <f t="shared" si="74"/>
        <v>5.4697722000301204E-3</v>
      </c>
      <c r="L84" s="52"/>
      <c r="N84" s="40"/>
      <c r="O84" s="143">
        <f t="shared" si="76"/>
        <v>10.227583723442564</v>
      </c>
      <c r="P84" s="52"/>
    </row>
    <row r="85" spans="1:16" ht="20.100000000000001" customHeight="1" x14ac:dyDescent="0.25">
      <c r="A85" s="38" t="s">
        <v>171</v>
      </c>
      <c r="B85" s="19">
        <v>5.8199999999999994</v>
      </c>
      <c r="C85" s="140">
        <v>15.469999999999999</v>
      </c>
      <c r="D85" s="247">
        <f t="shared" si="71"/>
        <v>1.2770915665875982E-3</v>
      </c>
      <c r="E85" s="215">
        <f t="shared" si="72"/>
        <v>3.1971199054297312E-3</v>
      </c>
      <c r="F85" s="52">
        <f t="shared" si="58"/>
        <v>1.6580756013745703</v>
      </c>
      <c r="H85" s="19">
        <v>3.3919999999999999</v>
      </c>
      <c r="I85" s="140">
        <v>13.138999999999999</v>
      </c>
      <c r="J85" s="214">
        <f t="shared" si="73"/>
        <v>6.9447927874068311E-4</v>
      </c>
      <c r="K85" s="215">
        <f t="shared" si="74"/>
        <v>2.5303618384689723E-3</v>
      </c>
      <c r="L85" s="52">
        <f t="shared" si="64"/>
        <v>2.8735259433962264</v>
      </c>
      <c r="N85" s="40">
        <f t="shared" si="75"/>
        <v>5.8281786941580762</v>
      </c>
      <c r="O85" s="143">
        <f t="shared" si="76"/>
        <v>8.4932126696832579</v>
      </c>
      <c r="P85" s="52">
        <f t="shared" si="77"/>
        <v>0.45726703235720978</v>
      </c>
    </row>
    <row r="86" spans="1:16" ht="20.100000000000001" customHeight="1" x14ac:dyDescent="0.25">
      <c r="A86" s="38" t="s">
        <v>155</v>
      </c>
      <c r="B86" s="19">
        <v>13.46</v>
      </c>
      <c r="C86" s="140">
        <v>9.4499999999999993</v>
      </c>
      <c r="D86" s="247">
        <f t="shared" si="71"/>
        <v>2.9535485371596348E-3</v>
      </c>
      <c r="E86" s="215">
        <f t="shared" si="72"/>
        <v>1.9529917974344512E-3</v>
      </c>
      <c r="F86" s="52">
        <f t="shared" si="58"/>
        <v>-0.29791976225854394</v>
      </c>
      <c r="H86" s="19">
        <v>6.0560000000000009</v>
      </c>
      <c r="I86" s="140">
        <v>4.7700000000000005</v>
      </c>
      <c r="J86" s="214">
        <f t="shared" si="73"/>
        <v>1.2399075802044745E-3</v>
      </c>
      <c r="K86" s="215">
        <f t="shared" si="74"/>
        <v>9.1862592050361513E-4</v>
      </c>
      <c r="L86" s="52">
        <f t="shared" si="64"/>
        <v>-0.21235138705416121</v>
      </c>
      <c r="N86" s="40">
        <f t="shared" si="75"/>
        <v>4.4992570579494808</v>
      </c>
      <c r="O86" s="143">
        <f t="shared" si="76"/>
        <v>5.0476190476190483</v>
      </c>
      <c r="P86" s="52">
        <f t="shared" si="77"/>
        <v>0.1218783418255016</v>
      </c>
    </row>
    <row r="87" spans="1:16" ht="20.100000000000001" customHeight="1" x14ac:dyDescent="0.25">
      <c r="A87" s="38" t="s">
        <v>169</v>
      </c>
      <c r="B87" s="19">
        <v>9.6300000000000008</v>
      </c>
      <c r="C87" s="140">
        <v>4.3899999999999997</v>
      </c>
      <c r="D87" s="247">
        <f t="shared" si="71"/>
        <v>2.1131257364671086E-3</v>
      </c>
      <c r="E87" s="215">
        <f t="shared" si="72"/>
        <v>9.0726285616267097E-4</v>
      </c>
      <c r="F87" s="52">
        <f t="shared" si="58"/>
        <v>-0.54413291796469376</v>
      </c>
      <c r="H87" s="19">
        <v>9.9290000000000003</v>
      </c>
      <c r="I87" s="140">
        <v>4.742</v>
      </c>
      <c r="J87" s="214">
        <f t="shared" si="73"/>
        <v>2.0328669689316753E-3</v>
      </c>
      <c r="K87" s="215">
        <f t="shared" si="74"/>
        <v>9.1323356709185378E-4</v>
      </c>
      <c r="L87" s="52">
        <f t="shared" si="64"/>
        <v>-0.52240910464296508</v>
      </c>
      <c r="N87" s="40">
        <f t="shared" si="75"/>
        <v>10.310488058151609</v>
      </c>
      <c r="O87" s="143">
        <f t="shared" si="76"/>
        <v>10.801822323462416</v>
      </c>
      <c r="P87" s="52">
        <f t="shared" si="77"/>
        <v>4.765383195632053E-2</v>
      </c>
    </row>
    <row r="88" spans="1:16" ht="20.100000000000001" customHeight="1" x14ac:dyDescent="0.25">
      <c r="A88" s="38" t="s">
        <v>164</v>
      </c>
      <c r="B88" s="19">
        <v>4.67</v>
      </c>
      <c r="C88" s="140">
        <v>8.24</v>
      </c>
      <c r="D88" s="247">
        <f t="shared" si="71"/>
        <v>1.0247452948391896E-3</v>
      </c>
      <c r="E88" s="215">
        <f t="shared" si="72"/>
        <v>1.7029261810433734E-3</v>
      </c>
      <c r="F88" s="52">
        <f t="shared" si="58"/>
        <v>0.76445396145610289</v>
      </c>
      <c r="H88" s="19">
        <v>4.5289999999999999</v>
      </c>
      <c r="I88" s="140">
        <v>4.2969999999999997</v>
      </c>
      <c r="J88" s="214">
        <f t="shared" si="73"/>
        <v>9.2726906055912552E-4</v>
      </c>
      <c r="K88" s="215">
        <f t="shared" si="74"/>
        <v>8.2753366465493372E-4</v>
      </c>
      <c r="L88" s="52">
        <f t="shared" si="64"/>
        <v>-5.1225436078604594E-2</v>
      </c>
      <c r="N88" s="40">
        <f t="shared" si="75"/>
        <v>9.6980728051391871</v>
      </c>
      <c r="O88" s="143">
        <f t="shared" si="76"/>
        <v>5.2148058252427179</v>
      </c>
      <c r="P88" s="52">
        <f t="shared" si="77"/>
        <v>-0.46228431874843257</v>
      </c>
    </row>
    <row r="89" spans="1:16" ht="20.100000000000001" customHeight="1" x14ac:dyDescent="0.25">
      <c r="A89" s="38" t="s">
        <v>210</v>
      </c>
      <c r="B89" s="19">
        <v>3.5</v>
      </c>
      <c r="C89" s="140">
        <v>3.69</v>
      </c>
      <c r="D89" s="247">
        <f t="shared" si="71"/>
        <v>7.6801039227776524E-4</v>
      </c>
      <c r="E89" s="215">
        <f t="shared" si="72"/>
        <v>7.6259679709345237E-4</v>
      </c>
      <c r="F89" s="52">
        <f t="shared" si="58"/>
        <v>5.428571428571427E-2</v>
      </c>
      <c r="H89" s="19">
        <v>9.8149999999999995</v>
      </c>
      <c r="I89" s="140">
        <v>4.2039999999999997</v>
      </c>
      <c r="J89" s="214">
        <f t="shared" si="73"/>
        <v>2.0095265686438102E-3</v>
      </c>
      <c r="K89" s="215">
        <f t="shared" si="74"/>
        <v>8.0962334796586953E-4</v>
      </c>
      <c r="L89" s="52">
        <f t="shared" si="64"/>
        <v>-0.57167600611309222</v>
      </c>
      <c r="N89" s="40">
        <f t="shared" ref="N89:N92" si="78">(H89/B89)*10</f>
        <v>28.042857142857144</v>
      </c>
      <c r="O89" s="143">
        <f t="shared" ref="O89:O94" si="79">(I89/C89)*10</f>
        <v>11.392953929539296</v>
      </c>
      <c r="P89" s="52">
        <f t="shared" ref="P89:P92" si="80">(O89-N89)/N89</f>
        <v>-0.59373062910455898</v>
      </c>
    </row>
    <row r="90" spans="1:16" ht="20.100000000000001" customHeight="1" x14ac:dyDescent="0.25">
      <c r="A90" s="38" t="s">
        <v>236</v>
      </c>
      <c r="B90" s="19"/>
      <c r="C90" s="140">
        <v>4.2600000000000007</v>
      </c>
      <c r="D90" s="247">
        <f t="shared" si="71"/>
        <v>0</v>
      </c>
      <c r="E90" s="215">
        <f t="shared" si="72"/>
        <v>8.8039630233553061E-4</v>
      </c>
      <c r="F90" s="52"/>
      <c r="H90" s="19"/>
      <c r="I90" s="140">
        <v>3.63</v>
      </c>
      <c r="J90" s="214">
        <f t="shared" si="73"/>
        <v>0</v>
      </c>
      <c r="K90" s="215">
        <f t="shared" si="74"/>
        <v>6.9908010302476367E-4</v>
      </c>
      <c r="L90" s="52"/>
      <c r="N90" s="40" t="e">
        <f t="shared" si="78"/>
        <v>#DIV/0!</v>
      </c>
      <c r="O90" s="143">
        <f t="shared" si="79"/>
        <v>8.5211267605633783</v>
      </c>
      <c r="P90" s="52"/>
    </row>
    <row r="91" spans="1:16" ht="20.100000000000001" customHeight="1" x14ac:dyDescent="0.25">
      <c r="A91" s="38" t="s">
        <v>225</v>
      </c>
      <c r="B91" s="19">
        <v>2.3299999999999996</v>
      </c>
      <c r="C91" s="140">
        <v>5.8</v>
      </c>
      <c r="D91" s="247">
        <f t="shared" si="71"/>
        <v>5.1127548971634078E-4</v>
      </c>
      <c r="E91" s="215">
        <f t="shared" si="72"/>
        <v>1.1986616322878113E-3</v>
      </c>
      <c r="F91" s="52">
        <f t="shared" si="58"/>
        <v>1.4892703862660948</v>
      </c>
      <c r="H91" s="19">
        <v>1.1379999999999999</v>
      </c>
      <c r="I91" s="140">
        <v>3.1630000000000003</v>
      </c>
      <c r="J91" s="214">
        <f>H91/$H$96</f>
        <v>2.329945221718447E-4</v>
      </c>
      <c r="K91" s="215">
        <f>I91/$I$96</f>
        <v>6.0914335147860266E-4</v>
      </c>
      <c r="L91" s="52">
        <f t="shared" si="64"/>
        <v>1.7794376098418283</v>
      </c>
      <c r="N91" s="40">
        <f t="shared" si="78"/>
        <v>4.8841201716738203</v>
      </c>
      <c r="O91" s="143">
        <f t="shared" si="79"/>
        <v>5.453448275862069</v>
      </c>
      <c r="P91" s="52">
        <f t="shared" si="80"/>
        <v>0.11656717774680311</v>
      </c>
    </row>
    <row r="92" spans="1:16" ht="20.100000000000001" customHeight="1" x14ac:dyDescent="0.25">
      <c r="A92" s="38" t="s">
        <v>228</v>
      </c>
      <c r="B92" s="19">
        <v>0.23</v>
      </c>
      <c r="C92" s="140">
        <v>6.98</v>
      </c>
      <c r="D92" s="247">
        <f>B92/$B$96</f>
        <v>5.0469254349681718E-5</v>
      </c>
      <c r="E92" s="215">
        <f>C92/$C$96</f>
        <v>1.4425272747187799E-3</v>
      </c>
      <c r="F92" s="52">
        <f t="shared" si="58"/>
        <v>29.34782608695652</v>
      </c>
      <c r="H92" s="19">
        <v>0.16800000000000001</v>
      </c>
      <c r="I92" s="140">
        <v>2.73</v>
      </c>
      <c r="J92" s="214">
        <f>H92/$H$96</f>
        <v>3.4396379371590438E-5</v>
      </c>
      <c r="K92" s="215">
        <f>I92/$I$96</f>
        <v>5.2575445764672306E-4</v>
      </c>
      <c r="L92" s="52">
        <f t="shared" si="64"/>
        <v>15.249999999999998</v>
      </c>
      <c r="N92" s="40">
        <f t="shared" si="78"/>
        <v>7.304347826086957</v>
      </c>
      <c r="O92" s="143">
        <f t="shared" si="79"/>
        <v>3.9111747851002865</v>
      </c>
      <c r="P92" s="52">
        <f t="shared" si="80"/>
        <v>-0.46454154727793701</v>
      </c>
    </row>
    <row r="93" spans="1:16" ht="20.100000000000001" customHeight="1" x14ac:dyDescent="0.25">
      <c r="A93" s="38" t="s">
        <v>237</v>
      </c>
      <c r="B93" s="19"/>
      <c r="C93" s="140">
        <v>2</v>
      </c>
      <c r="D93" s="247"/>
      <c r="E93" s="215"/>
      <c r="F93" s="52"/>
      <c r="H93" s="19"/>
      <c r="I93" s="140">
        <v>1.8090000000000002</v>
      </c>
      <c r="J93" s="214"/>
      <c r="K93" s="215"/>
      <c r="L93" s="52"/>
      <c r="N93" s="40"/>
      <c r="O93" s="143">
        <f t="shared" si="79"/>
        <v>9.0450000000000017</v>
      </c>
      <c r="P93" s="52"/>
    </row>
    <row r="94" spans="1:16" ht="20.100000000000001" customHeight="1" x14ac:dyDescent="0.25">
      <c r="A94" s="38" t="s">
        <v>238</v>
      </c>
      <c r="B94" s="19"/>
      <c r="C94" s="140">
        <v>0.3</v>
      </c>
      <c r="D94" s="247">
        <f>B94/$B$96</f>
        <v>0</v>
      </c>
      <c r="E94" s="215">
        <f>C94/$C$96</f>
        <v>6.1999739601093694E-5</v>
      </c>
      <c r="F94" s="52"/>
      <c r="H94" s="19"/>
      <c r="I94" s="140">
        <v>1.292</v>
      </c>
      <c r="J94" s="214">
        <f>H94/$H$96</f>
        <v>0</v>
      </c>
      <c r="K94" s="215">
        <f>I94/$I$96</f>
        <v>2.4881859314269825E-4</v>
      </c>
      <c r="L94" s="52"/>
      <c r="N94" s="40"/>
      <c r="O94" s="143">
        <f t="shared" si="79"/>
        <v>43.066666666666663</v>
      </c>
      <c r="P94" s="52"/>
    </row>
    <row r="95" spans="1:16" ht="20.100000000000001" customHeight="1" thickBot="1" x14ac:dyDescent="0.3">
      <c r="A95" s="8" t="s">
        <v>17</v>
      </c>
      <c r="B95" s="21">
        <f>B96-SUM(B68:B94)</f>
        <v>40.630000000000109</v>
      </c>
      <c r="C95" s="142">
        <f>C96-SUM(C68:C94)</f>
        <v>7.8999999999978172</v>
      </c>
      <c r="D95" s="247">
        <f>B95/$B$96</f>
        <v>8.9155034966416254E-3</v>
      </c>
      <c r="E95" s="215">
        <f>C95/$C$96</f>
        <v>1.6326598094950162E-3</v>
      </c>
      <c r="F95" s="52">
        <f t="shared" ref="F95" si="81">(C95-B95)/B95</f>
        <v>-0.80556239232099935</v>
      </c>
      <c r="H95" s="21">
        <f>H96-SUM(H68:H94)</f>
        <v>34.425999999999476</v>
      </c>
      <c r="I95" s="142">
        <f>I96-SUM(I68:I94)</f>
        <v>3.774000000000342</v>
      </c>
      <c r="J95" s="214">
        <f>H95/$H$96</f>
        <v>7.0483914062282995E-3</v>
      </c>
      <c r="K95" s="215">
        <f>I95/$I$96</f>
        <v>7.2681220628531605E-4</v>
      </c>
      <c r="L95" s="52">
        <f t="shared" ref="L95" si="82">(I95-H95)/H95</f>
        <v>-0.89037355487130654</v>
      </c>
      <c r="N95" s="40">
        <f t="shared" ref="N95" si="83">(H95/B95)*10</f>
        <v>8.4730494708342068</v>
      </c>
      <c r="O95" s="143">
        <f t="shared" ref="O95" si="84">(I95/C95)*10</f>
        <v>4.7772151898751707</v>
      </c>
      <c r="P95" s="52">
        <f t="shared" ref="P95" si="85">(O95-N95)/N95</f>
        <v>-0.43618702967341061</v>
      </c>
    </row>
    <row r="96" spans="1:16" ht="26.25" customHeight="1" thickBot="1" x14ac:dyDescent="0.3">
      <c r="A96" s="12" t="s">
        <v>18</v>
      </c>
      <c r="B96" s="17">
        <v>4557.2299999999996</v>
      </c>
      <c r="C96" s="145">
        <v>4838.7299999999987</v>
      </c>
      <c r="D96" s="243">
        <f>SUM(D68:D95)</f>
        <v>1.0000000000000002</v>
      </c>
      <c r="E96" s="244">
        <f>SUM(E68:E95)</f>
        <v>0.9995866684026592</v>
      </c>
      <c r="F96" s="57">
        <f>(C96-B96)/B96</f>
        <v>6.1769978693197211E-2</v>
      </c>
      <c r="G96" s="1"/>
      <c r="H96" s="17">
        <v>4884.2349999999997</v>
      </c>
      <c r="I96" s="145">
        <v>5192.5379999999996</v>
      </c>
      <c r="J96" s="255">
        <f>H96/$H$96</f>
        <v>1</v>
      </c>
      <c r="K96" s="244">
        <f>I96/$I$96</f>
        <v>1</v>
      </c>
      <c r="L96" s="57">
        <f>(I96-H96)/H96</f>
        <v>6.3122065174996675E-2</v>
      </c>
      <c r="M96" s="1"/>
      <c r="N96" s="37">
        <f t="shared" ref="N96:O96" si="86">(H96/B96)*10</f>
        <v>10.717552109505117</v>
      </c>
      <c r="O96" s="150">
        <f t="shared" si="86"/>
        <v>10.731200128959459</v>
      </c>
      <c r="P96" s="57">
        <f>(O96-N96)/N96</f>
        <v>1.273426927613251E-3</v>
      </c>
    </row>
  </sheetData>
  <mergeCells count="33">
    <mergeCell ref="N66:O66"/>
    <mergeCell ref="A65:A67"/>
    <mergeCell ref="B65:C65"/>
    <mergeCell ref="D65:E65"/>
    <mergeCell ref="H65:I65"/>
    <mergeCell ref="J65:K65"/>
    <mergeCell ref="B66:C66"/>
    <mergeCell ref="D66:E66"/>
    <mergeCell ref="H66:I66"/>
    <mergeCell ref="J66:K66"/>
    <mergeCell ref="A36:A38"/>
    <mergeCell ref="B36:C36"/>
    <mergeCell ref="D36:E36"/>
    <mergeCell ref="H36:I36"/>
    <mergeCell ref="N65:O65"/>
    <mergeCell ref="N36:O36"/>
    <mergeCell ref="B37:C37"/>
    <mergeCell ref="D37:E37"/>
    <mergeCell ref="H37:I37"/>
    <mergeCell ref="J37:K37"/>
    <mergeCell ref="N37:O37"/>
    <mergeCell ref="J36:K36"/>
    <mergeCell ref="A4:A6"/>
    <mergeCell ref="B4:C4"/>
    <mergeCell ref="D4:E4"/>
    <mergeCell ref="H4:I4"/>
    <mergeCell ref="N4:O4"/>
    <mergeCell ref="B5:C5"/>
    <mergeCell ref="D5:E5"/>
    <mergeCell ref="H5:I5"/>
    <mergeCell ref="J5:K5"/>
    <mergeCell ref="N5:O5"/>
    <mergeCell ref="J4:K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49" orientation="portrait" r:id="rId1"/>
  <ignoredErrors>
    <ignoredError sqref="D7:F14 J7:L14 J33:L33 D33:F33 N7:P14 N52:P52 D25:E32 J25:K31 N33:P33 D62:F62 J61:L62 J60:K60 N62:P62 D58:E61 K57:K59 D19:E19 D18:E18 J21:K24 J18:K19 D68:E73 N39:P47 K39:L47 D39:F47 K53:K55 D53:E55 D22:E22 D20:E20 J20:K20 D21:E21 D24:E24 D23:E23 D17:E17 J32:K32 D16:E16 D15:E15 J17:K17 J15:K15 J16:K16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5" id="{B078CAF6-DACB-4DDB-AF96-8FEF73E924D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F7:F33 L7:L33 P7:P33</xm:sqref>
        </x14:conditionalFormatting>
        <x14:conditionalFormatting xmlns:xm="http://schemas.microsoft.com/office/excel/2006/main">
          <x14:cfRule type="iconSet" priority="221" id="{A011D0B7-10D0-48E6-8BD5-5FDEF20EB0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F39:F62 L39:L62 P39:P62</xm:sqref>
        </x14:conditionalFormatting>
        <x14:conditionalFormatting xmlns:xm="http://schemas.microsoft.com/office/excel/2006/main">
          <x14:cfRule type="iconSet" priority="341" id="{7C7FC4D8-555F-465C-93B2-FC2BDC81B61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F68:F96</xm:sqref>
        </x14:conditionalFormatting>
        <x14:conditionalFormatting xmlns:xm="http://schemas.microsoft.com/office/excel/2006/main">
          <x14:cfRule type="iconSet" priority="343" id="{A85E3113-F50A-4E2D-AD07-E7EF11443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L68:L96</xm:sqref>
        </x14:conditionalFormatting>
        <x14:conditionalFormatting xmlns:xm="http://schemas.microsoft.com/office/excel/2006/main">
          <x14:cfRule type="iconSet" priority="339" id="{7070D465-8DB3-4CA1-A417-EB21FA22AC1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P68:P96</xm:sqref>
        </x14:conditionalFormatting>
      </x14:conditionalFormatting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olha22">
    <pageSetUpPr fitToPage="1"/>
  </sheetPr>
  <dimension ref="A1:T59"/>
  <sheetViews>
    <sheetView showGridLines="0" workbookViewId="0">
      <selection activeCell="E22" sqref="E22"/>
    </sheetView>
  </sheetViews>
  <sheetFormatPr defaultRowHeight="15" x14ac:dyDescent="0.25"/>
  <cols>
    <col min="1" max="2" width="2.85546875" customWidth="1"/>
    <col min="3" max="3" width="27.28515625" customWidth="1"/>
    <col min="8" max="9" width="10.28515625" customWidth="1"/>
    <col min="10" max="10" width="2.140625" customWidth="1"/>
    <col min="15" max="16" width="10.28515625" customWidth="1"/>
    <col min="17" max="17" width="2" customWidth="1"/>
    <col min="18" max="19" width="9.140625" customWidth="1"/>
    <col min="20" max="20" width="11.28515625" customWidth="1"/>
  </cols>
  <sheetData>
    <row r="1" spans="1:20" ht="15.75" x14ac:dyDescent="0.25">
      <c r="A1" s="30" t="s">
        <v>46</v>
      </c>
      <c r="B1" s="4"/>
    </row>
    <row r="3" spans="1:20" ht="15.75" thickBot="1" x14ac:dyDescent="0.3"/>
    <row r="4" spans="1:20" x14ac:dyDescent="0.25">
      <c r="A4" s="334" t="s">
        <v>3</v>
      </c>
      <c r="B4" s="317"/>
      <c r="C4" s="317"/>
      <c r="D4" s="345" t="s">
        <v>1</v>
      </c>
      <c r="E4" s="364"/>
      <c r="F4" s="346" t="s">
        <v>13</v>
      </c>
      <c r="G4" s="346"/>
      <c r="H4" s="365" t="s">
        <v>34</v>
      </c>
      <c r="I4" s="364"/>
      <c r="K4" s="345" t="s">
        <v>19</v>
      </c>
      <c r="L4" s="364"/>
      <c r="M4" s="346" t="s">
        <v>13</v>
      </c>
      <c r="N4" s="346"/>
      <c r="O4" s="365" t="s">
        <v>34</v>
      </c>
      <c r="P4" s="364"/>
      <c r="R4" s="345" t="s">
        <v>22</v>
      </c>
      <c r="S4" s="346"/>
      <c r="T4" s="69" t="s">
        <v>0</v>
      </c>
    </row>
    <row r="5" spans="1:20" x14ac:dyDescent="0.25">
      <c r="A5" s="352"/>
      <c r="B5" s="318"/>
      <c r="C5" s="318"/>
      <c r="D5" s="366" t="s">
        <v>40</v>
      </c>
      <c r="E5" s="367"/>
      <c r="F5" s="368" t="str">
        <f>D5</f>
        <v>jan - mar</v>
      </c>
      <c r="G5" s="368"/>
      <c r="H5" s="366" t="str">
        <f>F5</f>
        <v>jan - mar</v>
      </c>
      <c r="I5" s="367"/>
      <c r="K5" s="366" t="str">
        <f>D5</f>
        <v>jan - mar</v>
      </c>
      <c r="L5" s="367"/>
      <c r="M5" s="368" t="str">
        <f>D5</f>
        <v>jan - mar</v>
      </c>
      <c r="N5" s="368"/>
      <c r="O5" s="366" t="str">
        <f>D5</f>
        <v>jan - mar</v>
      </c>
      <c r="P5" s="367"/>
      <c r="R5" s="366" t="str">
        <f>D5</f>
        <v>jan - mar</v>
      </c>
      <c r="S5" s="368"/>
      <c r="T5" s="67" t="s">
        <v>35</v>
      </c>
    </row>
    <row r="6" spans="1:20" ht="15.75" thickBot="1" x14ac:dyDescent="0.3">
      <c r="A6" s="352"/>
      <c r="B6" s="318"/>
      <c r="C6" s="318"/>
      <c r="D6" s="16">
        <v>2016</v>
      </c>
      <c r="E6" s="67">
        <v>2017</v>
      </c>
      <c r="F6" s="68">
        <f>D6</f>
        <v>2016</v>
      </c>
      <c r="G6" s="68">
        <f>E6</f>
        <v>2017</v>
      </c>
      <c r="H6" s="16" t="s">
        <v>1</v>
      </c>
      <c r="I6" s="67" t="s">
        <v>14</v>
      </c>
      <c r="K6" s="16">
        <f>D6</f>
        <v>2016</v>
      </c>
      <c r="L6" s="67">
        <f>E6</f>
        <v>2017</v>
      </c>
      <c r="M6" s="68">
        <f>F6</f>
        <v>2016</v>
      </c>
      <c r="N6" s="67">
        <f>G6</f>
        <v>2017</v>
      </c>
      <c r="O6" s="68">
        <v>1000</v>
      </c>
      <c r="P6" s="67" t="s">
        <v>14</v>
      </c>
      <c r="R6" s="16">
        <f>D6</f>
        <v>2016</v>
      </c>
      <c r="S6" s="68">
        <f>E6</f>
        <v>2017</v>
      </c>
      <c r="T6" s="67" t="s">
        <v>23</v>
      </c>
    </row>
    <row r="7" spans="1:20" ht="24" customHeight="1" thickBot="1" x14ac:dyDescent="0.3">
      <c r="A7" s="72" t="s">
        <v>29</v>
      </c>
      <c r="B7" s="13"/>
      <c r="C7" s="13"/>
      <c r="D7" s="17">
        <v>102240.55999999995</v>
      </c>
      <c r="E7" s="18">
        <v>116110.23999999989</v>
      </c>
      <c r="F7" s="14">
        <f>D7/D17</f>
        <v>0.22691739095878957</v>
      </c>
      <c r="G7" s="14">
        <f>E7/E17</f>
        <v>0.24204639705687503</v>
      </c>
      <c r="H7" s="80">
        <f t="shared" ref="H7:H19" si="0">(E7-D7)/D7</f>
        <v>0.13565731643097359</v>
      </c>
      <c r="I7" s="83">
        <f t="shared" ref="I7:I19" si="1">(G7-F7)/F7</f>
        <v>6.667186694753173E-2</v>
      </c>
      <c r="J7" s="1"/>
      <c r="K7" s="17">
        <v>22007.724999999995</v>
      </c>
      <c r="L7" s="18">
        <v>23490.648999999994</v>
      </c>
      <c r="M7" s="14">
        <f>K7/K17</f>
        <v>0.26542612974161889</v>
      </c>
      <c r="N7" s="14">
        <f>L7/L17</f>
        <v>0.24583232837712149</v>
      </c>
      <c r="O7" s="80">
        <f t="shared" ref="O7:O8" si="2">(L7-K7)/K7</f>
        <v>6.7381976101573399E-2</v>
      </c>
      <c r="P7" s="83">
        <f t="shared" ref="P7:P8" si="3">(N7-M7)/M7</f>
        <v>-7.3820167530495723E-2</v>
      </c>
      <c r="Q7" s="1"/>
      <c r="R7" s="24">
        <f>(K7/D7)*10</f>
        <v>2.1525434719841132</v>
      </c>
      <c r="S7" s="62">
        <f>(L7/E7)*10</f>
        <v>2.0231332740333681</v>
      </c>
      <c r="T7" s="50">
        <f>(S7-R7)/R7</f>
        <v>-6.0119667563071758E-2</v>
      </c>
    </row>
    <row r="8" spans="1:20" s="3" customFormat="1" ht="24" customHeight="1" x14ac:dyDescent="0.25">
      <c r="A8" s="73" t="s">
        <v>44</v>
      </c>
      <c r="C8"/>
      <c r="D8" s="19">
        <v>91846.879999999946</v>
      </c>
      <c r="E8" s="20">
        <v>93732.72999999988</v>
      </c>
      <c r="F8" s="47">
        <f>D8/D7</f>
        <v>0.89834093240490842</v>
      </c>
      <c r="G8" s="47">
        <f>E8/E7</f>
        <v>0.80727358758366163</v>
      </c>
      <c r="H8" s="81">
        <f t="shared" ref="H8:H16" si="4">(E8-D8)/D8</f>
        <v>2.0532542858286904E-2</v>
      </c>
      <c r="I8" s="84">
        <f t="shared" ref="I8:I16" si="5">(G8-F8)/F8</f>
        <v>-0.10137281018405168</v>
      </c>
      <c r="K8" s="19">
        <v>21170.067999999996</v>
      </c>
      <c r="L8" s="20">
        <v>22123.445999999996</v>
      </c>
      <c r="M8" s="47">
        <f>K8/K7</f>
        <v>0.96193804675403749</v>
      </c>
      <c r="N8" s="47">
        <f>L8/L7</f>
        <v>0.94179798948934967</v>
      </c>
      <c r="O8" s="81">
        <f t="shared" si="2"/>
        <v>4.5034243631149454E-2</v>
      </c>
      <c r="P8" s="84">
        <f t="shared" si="3"/>
        <v>-2.093695881210687E-2</v>
      </c>
      <c r="R8" s="27">
        <f t="shared" ref="R8:R21" si="6">(K8/D8)*10</f>
        <v>2.3049305539828908</v>
      </c>
      <c r="S8" s="28">
        <f t="shared" ref="S8:S21" si="7">(L8/E8)*10</f>
        <v>2.3602690330261398</v>
      </c>
      <c r="T8" s="49">
        <f t="shared" ref="T8:T21" si="8">(S8-R8)/R8</f>
        <v>2.4008740284007589E-2</v>
      </c>
    </row>
    <row r="9" spans="1:20" s="3" customFormat="1" ht="24" customHeight="1" x14ac:dyDescent="0.25">
      <c r="A9" s="77" t="s">
        <v>43</v>
      </c>
      <c r="B9" s="70"/>
      <c r="C9" s="71"/>
      <c r="D9" s="78">
        <v>10394</v>
      </c>
      <c r="E9" s="79">
        <f>E10+E11</f>
        <v>22377.510000000002</v>
      </c>
      <c r="F9" s="45">
        <f>D9/D7</f>
        <v>0.10166219746840202</v>
      </c>
      <c r="G9" s="45">
        <f>E9/E7</f>
        <v>0.19272641241633834</v>
      </c>
      <c r="H9" s="82">
        <f t="shared" si="4"/>
        <v>1.1529257263806043</v>
      </c>
      <c r="I9" s="85">
        <f t="shared" si="5"/>
        <v>0.89575296634956469</v>
      </c>
      <c r="K9" s="78">
        <v>838</v>
      </c>
      <c r="L9" s="79">
        <f>L10+L11</f>
        <v>1367.203</v>
      </c>
      <c r="M9" s="45">
        <f>K9/K7</f>
        <v>3.8077538682439925E-2</v>
      </c>
      <c r="N9" s="45">
        <f>L9/L7</f>
        <v>5.8202010510650444E-2</v>
      </c>
      <c r="O9" s="82">
        <f t="shared" ref="O9:O21" si="9">(L9-K9)/K9</f>
        <v>0.63150715990453454</v>
      </c>
      <c r="P9" s="85">
        <f t="shared" ref="P9:P21" si="10">(N9-M9)/M9</f>
        <v>0.52851293766766616</v>
      </c>
      <c r="R9" s="63">
        <f t="shared" si="6"/>
        <v>0.80623436598037335</v>
      </c>
      <c r="S9" s="64">
        <f t="shared" si="7"/>
        <v>0.61097190884955466</v>
      </c>
      <c r="T9" s="51">
        <f t="shared" si="8"/>
        <v>-0.24219068966798679</v>
      </c>
    </row>
    <row r="10" spans="1:20" s="3" customFormat="1" ht="24" customHeight="1" x14ac:dyDescent="0.25">
      <c r="A10" s="46"/>
      <c r="B10" s="74" t="s">
        <v>42</v>
      </c>
      <c r="C10"/>
      <c r="D10" s="19"/>
      <c r="E10" s="20">
        <v>12839.370000000004</v>
      </c>
      <c r="F10" s="47"/>
      <c r="G10" s="47">
        <f>E10/E9</f>
        <v>0.57376222823719003</v>
      </c>
      <c r="H10" s="86" t="e">
        <f t="shared" si="4"/>
        <v>#DIV/0!</v>
      </c>
      <c r="I10" s="87" t="e">
        <f t="shared" si="5"/>
        <v>#DIV/0!</v>
      </c>
      <c r="K10" s="19"/>
      <c r="L10" s="20">
        <v>703.62100000000021</v>
      </c>
      <c r="M10" s="47"/>
      <c r="N10" s="47">
        <f>L10/L9</f>
        <v>0.51464266827969241</v>
      </c>
      <c r="O10" s="86" t="e">
        <f t="shared" si="9"/>
        <v>#DIV/0!</v>
      </c>
      <c r="P10" s="87" t="e">
        <f t="shared" si="10"/>
        <v>#DIV/0!</v>
      </c>
      <c r="R10" s="88" t="e">
        <f t="shared" si="6"/>
        <v>#DIV/0!</v>
      </c>
      <c r="S10" s="89">
        <f t="shared" si="7"/>
        <v>0.54801832177123955</v>
      </c>
      <c r="T10" s="90" t="e">
        <f t="shared" si="8"/>
        <v>#DIV/0!</v>
      </c>
    </row>
    <row r="11" spans="1:20" s="3" customFormat="1" ht="24" customHeight="1" thickBot="1" x14ac:dyDescent="0.3">
      <c r="A11" s="46"/>
      <c r="B11" s="74" t="s">
        <v>45</v>
      </c>
      <c r="C11"/>
      <c r="D11" s="19"/>
      <c r="E11" s="20">
        <v>9538.1399999999976</v>
      </c>
      <c r="F11" s="47">
        <f>D11/D9</f>
        <v>0</v>
      </c>
      <c r="G11" s="47">
        <f>E11/E9</f>
        <v>0.42623777176280991</v>
      </c>
      <c r="H11" s="86" t="e">
        <f t="shared" si="4"/>
        <v>#DIV/0!</v>
      </c>
      <c r="I11" s="87" t="e">
        <f t="shared" si="5"/>
        <v>#DIV/0!</v>
      </c>
      <c r="K11" s="19"/>
      <c r="L11" s="20">
        <v>663.58199999999977</v>
      </c>
      <c r="M11" s="47">
        <f>K11/K9</f>
        <v>0</v>
      </c>
      <c r="N11" s="47">
        <f>L11/L9</f>
        <v>0.48535733172030765</v>
      </c>
      <c r="O11" s="86" t="e">
        <f t="shared" si="9"/>
        <v>#DIV/0!</v>
      </c>
      <c r="P11" s="87" t="e">
        <f t="shared" si="10"/>
        <v>#DIV/0!</v>
      </c>
      <c r="R11" s="65" t="e">
        <f t="shared" si="6"/>
        <v>#DIV/0!</v>
      </c>
      <c r="S11" s="62">
        <f t="shared" si="7"/>
        <v>0.69571425875485149</v>
      </c>
      <c r="T11" s="66" t="e">
        <f t="shared" si="8"/>
        <v>#DIV/0!</v>
      </c>
    </row>
    <row r="12" spans="1:20" s="3" customFormat="1" ht="24" customHeight="1" thickBot="1" x14ac:dyDescent="0.3">
      <c r="A12" s="72" t="s">
        <v>30</v>
      </c>
      <c r="B12" s="13"/>
      <c r="C12" s="13"/>
      <c r="D12" s="17">
        <v>348322.35000000021</v>
      </c>
      <c r="E12" s="18">
        <v>363592.17000000027</v>
      </c>
      <c r="F12" s="14">
        <f>D12/D17</f>
        <v>0.77308260904121051</v>
      </c>
      <c r="G12" s="14">
        <f>E12/E17</f>
        <v>0.75795360294312497</v>
      </c>
      <c r="H12" s="80">
        <f t="shared" si="4"/>
        <v>4.3838186094001884E-2</v>
      </c>
      <c r="I12" s="83">
        <f t="shared" si="5"/>
        <v>-1.9569714699505112E-2</v>
      </c>
      <c r="K12" s="17">
        <v>60906.964000000051</v>
      </c>
      <c r="L12" s="18">
        <v>72064.923999999955</v>
      </c>
      <c r="M12" s="14">
        <f>K12/K17</f>
        <v>0.73457387025838095</v>
      </c>
      <c r="N12" s="14">
        <f>L12/L17</f>
        <v>0.75416767162287834</v>
      </c>
      <c r="O12" s="80">
        <f t="shared" si="9"/>
        <v>0.18319678518206711</v>
      </c>
      <c r="P12" s="83">
        <f t="shared" si="10"/>
        <v>2.6673697714847143E-2</v>
      </c>
      <c r="R12" s="24">
        <f t="shared" si="6"/>
        <v>1.7485804169614729</v>
      </c>
      <c r="S12" s="62">
        <f t="shared" si="7"/>
        <v>1.9820262906101607</v>
      </c>
      <c r="T12" s="50">
        <f t="shared" si="8"/>
        <v>0.13350594081017397</v>
      </c>
    </row>
    <row r="13" spans="1:20" s="3" customFormat="1" ht="24" customHeight="1" thickBot="1" x14ac:dyDescent="0.3">
      <c r="A13" s="73" t="s">
        <v>44</v>
      </c>
      <c r="C13"/>
      <c r="D13" s="19">
        <v>218123.43000000023</v>
      </c>
      <c r="E13" s="20">
        <v>247746.21000000031</v>
      </c>
      <c r="F13" s="47">
        <f>D13/D12</f>
        <v>0.6262114102066666</v>
      </c>
      <c r="G13" s="47">
        <f>E13/E12</f>
        <v>0.68138488790889018</v>
      </c>
      <c r="H13" s="81">
        <f t="shared" si="4"/>
        <v>0.13580741876285393</v>
      </c>
      <c r="I13" s="84">
        <f t="shared" si="5"/>
        <v>8.8106790778556487E-2</v>
      </c>
      <c r="K13" s="19">
        <v>52022.001000000055</v>
      </c>
      <c r="L13" s="20">
        <v>62649.965999999964</v>
      </c>
      <c r="M13" s="47">
        <f>K13/K12</f>
        <v>0.85412237917490041</v>
      </c>
      <c r="N13" s="47">
        <f>L13/L12</f>
        <v>0.86935450039467188</v>
      </c>
      <c r="O13" s="81">
        <f t="shared" si="9"/>
        <v>0.20429750481916098</v>
      </c>
      <c r="P13" s="84">
        <f t="shared" si="10"/>
        <v>1.7833651934616213E-2</v>
      </c>
      <c r="R13" s="24">
        <f t="shared" si="6"/>
        <v>2.384979962950335</v>
      </c>
      <c r="S13" s="62">
        <f t="shared" si="7"/>
        <v>2.5287961418259393</v>
      </c>
      <c r="T13" s="50">
        <f t="shared" si="8"/>
        <v>6.0300791247611465E-2</v>
      </c>
    </row>
    <row r="14" spans="1:20" s="3" customFormat="1" ht="24" customHeight="1" thickBot="1" x14ac:dyDescent="0.3">
      <c r="A14" s="77" t="s">
        <v>43</v>
      </c>
      <c r="B14" s="70"/>
      <c r="C14" s="71"/>
      <c r="D14" s="78">
        <v>130199</v>
      </c>
      <c r="E14" s="79">
        <f>E15+E16</f>
        <v>115845.96000000002</v>
      </c>
      <c r="F14" s="45">
        <f>D14/D12</f>
        <v>0.37378881946564702</v>
      </c>
      <c r="G14" s="45">
        <f>E14/E12</f>
        <v>0.31861511209111004</v>
      </c>
      <c r="H14" s="82">
        <f t="shared" ref="H14" si="11">(E14-D14)/D14</f>
        <v>-0.11023924914937887</v>
      </c>
      <c r="I14" s="85">
        <f t="shared" ref="I14" si="12">(G14-F14)/F14</f>
        <v>-0.14760662839892058</v>
      </c>
      <c r="K14" s="78">
        <v>8885</v>
      </c>
      <c r="L14" s="79">
        <f>L15+L16</f>
        <v>9414.9579999999987</v>
      </c>
      <c r="M14" s="45">
        <f>K14/K12</f>
        <v>0.14587822830899916</v>
      </c>
      <c r="N14" s="45">
        <f>L14/L12</f>
        <v>0.13064549960532817</v>
      </c>
      <c r="O14" s="82">
        <f t="shared" si="9"/>
        <v>5.9646370287000421E-2</v>
      </c>
      <c r="P14" s="85">
        <f t="shared" si="10"/>
        <v>-0.10442085073452516</v>
      </c>
      <c r="R14" s="24">
        <f t="shared" si="6"/>
        <v>0.68241691564451346</v>
      </c>
      <c r="S14" s="62">
        <f t="shared" si="7"/>
        <v>0.81271353787391432</v>
      </c>
      <c r="T14" s="50">
        <f t="shared" si="8"/>
        <v>0.19093404521829782</v>
      </c>
    </row>
    <row r="15" spans="1:20" ht="24" customHeight="1" x14ac:dyDescent="0.25">
      <c r="A15" s="46"/>
      <c r="B15" s="74" t="s">
        <v>42</v>
      </c>
      <c r="D15" s="19"/>
      <c r="E15" s="20">
        <v>58021.209999999992</v>
      </c>
      <c r="F15" s="2"/>
      <c r="G15" s="2">
        <f>E15/E14</f>
        <v>0.50084793634581626</v>
      </c>
      <c r="H15" s="86" t="e">
        <f t="shared" si="4"/>
        <v>#DIV/0!</v>
      </c>
      <c r="I15" s="87" t="e">
        <f t="shared" si="5"/>
        <v>#DIV/0!</v>
      </c>
      <c r="K15" s="19"/>
      <c r="L15" s="20">
        <v>5766.0809999999992</v>
      </c>
      <c r="M15" s="2"/>
      <c r="N15" s="2">
        <f>L15/L14</f>
        <v>0.61243831358567935</v>
      </c>
      <c r="O15" s="86" t="e">
        <f t="shared" si="9"/>
        <v>#DIV/0!</v>
      </c>
      <c r="P15" s="87" t="e">
        <f t="shared" si="10"/>
        <v>#DIV/0!</v>
      </c>
      <c r="R15" s="93" t="e">
        <f t="shared" si="6"/>
        <v>#DIV/0!</v>
      </c>
      <c r="S15" s="94">
        <f t="shared" si="7"/>
        <v>0.99378847838574891</v>
      </c>
      <c r="T15" s="95" t="e">
        <f t="shared" si="8"/>
        <v>#DIV/0!</v>
      </c>
    </row>
    <row r="16" spans="1:20" ht="24" customHeight="1" thickBot="1" x14ac:dyDescent="0.3">
      <c r="A16" s="46"/>
      <c r="B16" s="74" t="s">
        <v>45</v>
      </c>
      <c r="D16" s="19"/>
      <c r="E16" s="20">
        <v>57824.750000000022</v>
      </c>
      <c r="F16" s="2">
        <f>D16/D14</f>
        <v>0</v>
      </c>
      <c r="G16" s="2">
        <f>E16/E14</f>
        <v>0.49915206365418363</v>
      </c>
      <c r="H16" s="86" t="e">
        <f t="shared" si="4"/>
        <v>#DIV/0!</v>
      </c>
      <c r="I16" s="87" t="e">
        <f t="shared" si="5"/>
        <v>#DIV/0!</v>
      </c>
      <c r="K16" s="19"/>
      <c r="L16" s="20">
        <v>3648.8769999999986</v>
      </c>
      <c r="M16" s="2">
        <f>K16/K14</f>
        <v>0</v>
      </c>
      <c r="N16" s="2">
        <f>L16/L14</f>
        <v>0.38756168641432059</v>
      </c>
      <c r="O16" s="86" t="e">
        <f t="shared" si="9"/>
        <v>#DIV/0!</v>
      </c>
      <c r="P16" s="87" t="e">
        <f t="shared" si="10"/>
        <v>#DIV/0!</v>
      </c>
      <c r="R16" s="65" t="e">
        <f t="shared" si="6"/>
        <v>#DIV/0!</v>
      </c>
      <c r="S16" s="62">
        <f t="shared" si="7"/>
        <v>0.63102339396192753</v>
      </c>
      <c r="T16" s="66" t="e">
        <f t="shared" si="8"/>
        <v>#DIV/0!</v>
      </c>
    </row>
    <row r="17" spans="1:20" ht="24" customHeight="1" thickBot="1" x14ac:dyDescent="0.3">
      <c r="A17" s="72" t="s">
        <v>12</v>
      </c>
      <c r="B17" s="13"/>
      <c r="C17" s="13"/>
      <c r="D17" s="17">
        <f>D7+D12</f>
        <v>450562.91000000015</v>
      </c>
      <c r="E17" s="18">
        <f>E7+E12</f>
        <v>479702.41000000015</v>
      </c>
      <c r="F17" s="14">
        <f>F7+F12</f>
        <v>1</v>
      </c>
      <c r="G17" s="14">
        <f>G7+G12</f>
        <v>1</v>
      </c>
      <c r="H17" s="80">
        <f t="shared" si="0"/>
        <v>6.467354359017255E-2</v>
      </c>
      <c r="I17" s="83">
        <f t="shared" si="1"/>
        <v>0</v>
      </c>
      <c r="J17" s="1"/>
      <c r="K17" s="17">
        <v>82914.689000000057</v>
      </c>
      <c r="L17" s="18">
        <v>95555.57299999996</v>
      </c>
      <c r="M17" s="14">
        <f>M7+M12</f>
        <v>0.99999999999999978</v>
      </c>
      <c r="N17" s="14">
        <f>N7+N12</f>
        <v>0.99999999999999978</v>
      </c>
      <c r="O17" s="80">
        <f t="shared" si="9"/>
        <v>0.15245650864106713</v>
      </c>
      <c r="P17" s="83">
        <f t="shared" si="10"/>
        <v>0</v>
      </c>
      <c r="R17" s="24">
        <f t="shared" si="6"/>
        <v>1.8402466594509528</v>
      </c>
      <c r="S17" s="62">
        <f t="shared" si="7"/>
        <v>1.9919760878416251</v>
      </c>
      <c r="T17" s="50">
        <f t="shared" si="8"/>
        <v>8.2450593028622343E-2</v>
      </c>
    </row>
    <row r="18" spans="1:20" s="3" customFormat="1" ht="24" customHeight="1" x14ac:dyDescent="0.25">
      <c r="A18" s="73" t="s">
        <v>44</v>
      </c>
      <c r="C18"/>
      <c r="D18" s="19">
        <f t="shared" ref="D18:E21" si="13">D8+D13</f>
        <v>309970.31000000017</v>
      </c>
      <c r="E18" s="20">
        <f t="shared" si="13"/>
        <v>341478.94000000018</v>
      </c>
      <c r="F18" s="47">
        <f>D18/D17</f>
        <v>0.68796233138675367</v>
      </c>
      <c r="G18" s="47">
        <f>E18/E17</f>
        <v>0.7118557940953435</v>
      </c>
      <c r="H18" s="81">
        <f t="shared" si="0"/>
        <v>0.1016504774279833</v>
      </c>
      <c r="I18" s="84">
        <f t="shared" si="1"/>
        <v>3.4730771756684417E-2</v>
      </c>
      <c r="K18" s="19">
        <f t="shared" ref="K18:L21" si="14">K8+K13</f>
        <v>73192.069000000047</v>
      </c>
      <c r="L18" s="20">
        <f t="shared" si="14"/>
        <v>84773.411999999953</v>
      </c>
      <c r="M18" s="47">
        <f>K18/K17</f>
        <v>0.8827394745459396</v>
      </c>
      <c r="N18" s="47">
        <f>L18/L17</f>
        <v>0.88716345199457902</v>
      </c>
      <c r="O18" s="81">
        <f t="shared" si="9"/>
        <v>0.15823221229064993</v>
      </c>
      <c r="P18" s="84">
        <f t="shared" si="10"/>
        <v>5.0116456510739104E-3</v>
      </c>
      <c r="R18" s="96">
        <f t="shared" si="6"/>
        <v>2.3612606317037268</v>
      </c>
      <c r="S18" s="97">
        <f t="shared" si="7"/>
        <v>2.4825370489904857</v>
      </c>
      <c r="T18" s="98">
        <f t="shared" si="8"/>
        <v>5.1360877176550378E-2</v>
      </c>
    </row>
    <row r="19" spans="1:20" s="3" customFormat="1" ht="24" customHeight="1" x14ac:dyDescent="0.25">
      <c r="A19" s="77" t="s">
        <v>43</v>
      </c>
      <c r="B19" s="70"/>
      <c r="C19" s="71"/>
      <c r="D19" s="78">
        <f t="shared" si="13"/>
        <v>140593</v>
      </c>
      <c r="E19" s="79">
        <f t="shared" si="13"/>
        <v>138223.47000000003</v>
      </c>
      <c r="F19" s="45">
        <f>D19/D17</f>
        <v>0.31203855639160344</v>
      </c>
      <c r="G19" s="45">
        <f>E19/E17</f>
        <v>0.28814420590465656</v>
      </c>
      <c r="H19" s="82">
        <f t="shared" si="0"/>
        <v>-1.6853826292916218E-2</v>
      </c>
      <c r="I19" s="85">
        <f t="shared" si="1"/>
        <v>-7.657499369071509E-2</v>
      </c>
      <c r="K19" s="78">
        <f t="shared" si="14"/>
        <v>9723</v>
      </c>
      <c r="L19" s="79">
        <f t="shared" si="14"/>
        <v>10782.160999999998</v>
      </c>
      <c r="M19" s="45">
        <f>K19/K17</f>
        <v>0.11726510847794404</v>
      </c>
      <c r="N19" s="45">
        <f>L19/L17</f>
        <v>0.11283654800542092</v>
      </c>
      <c r="O19" s="82">
        <f t="shared" si="9"/>
        <v>0.10893355960094603</v>
      </c>
      <c r="P19" s="85">
        <f t="shared" si="10"/>
        <v>-3.7765372240763907E-2</v>
      </c>
      <c r="R19" s="43">
        <f t="shared" si="6"/>
        <v>0.69157070408910826</v>
      </c>
      <c r="S19" s="44">
        <f t="shared" si="7"/>
        <v>0.78005283762591082</v>
      </c>
      <c r="T19" s="51">
        <f t="shared" si="8"/>
        <v>0.12794372724817119</v>
      </c>
    </row>
    <row r="20" spans="1:20" ht="24" customHeight="1" x14ac:dyDescent="0.25">
      <c r="A20" s="46"/>
      <c r="B20" s="74" t="s">
        <v>42</v>
      </c>
      <c r="D20" s="19">
        <f t="shared" si="13"/>
        <v>0</v>
      </c>
      <c r="E20" s="20">
        <f t="shared" si="13"/>
        <v>70860.58</v>
      </c>
      <c r="F20" s="2">
        <f>D20/D19</f>
        <v>0</v>
      </c>
      <c r="G20" s="2">
        <f>E20/E19</f>
        <v>0.51265230137834039</v>
      </c>
      <c r="H20" s="86" t="e">
        <f t="shared" ref="H20:H21" si="15">(E20-D20)/D20</f>
        <v>#DIV/0!</v>
      </c>
      <c r="I20" s="87" t="e">
        <f t="shared" ref="I20:I21" si="16">(G20-F20)/F20</f>
        <v>#DIV/0!</v>
      </c>
      <c r="K20" s="19">
        <f t="shared" si="14"/>
        <v>0</v>
      </c>
      <c r="L20" s="20">
        <f t="shared" si="14"/>
        <v>6469.7019999999993</v>
      </c>
      <c r="M20" s="2">
        <f>K20/K19</f>
        <v>0</v>
      </c>
      <c r="N20" s="2">
        <f>L20/L19</f>
        <v>0.60003759914176757</v>
      </c>
      <c r="O20" s="86" t="e">
        <f t="shared" si="9"/>
        <v>#DIV/0!</v>
      </c>
      <c r="P20" s="87" t="e">
        <f t="shared" si="10"/>
        <v>#DIV/0!</v>
      </c>
      <c r="R20" s="88" t="e">
        <f t="shared" si="6"/>
        <v>#DIV/0!</v>
      </c>
      <c r="S20" s="89">
        <f t="shared" si="7"/>
        <v>0.9130184934980774</v>
      </c>
      <c r="T20" s="90" t="e">
        <f t="shared" si="8"/>
        <v>#DIV/0!</v>
      </c>
    </row>
    <row r="21" spans="1:20" ht="24" customHeight="1" thickBot="1" x14ac:dyDescent="0.3">
      <c r="A21" s="75"/>
      <c r="B21" s="76" t="s">
        <v>45</v>
      </c>
      <c r="C21" s="10"/>
      <c r="D21" s="21">
        <f t="shared" si="13"/>
        <v>0</v>
      </c>
      <c r="E21" s="22">
        <f t="shared" si="13"/>
        <v>67362.890000000014</v>
      </c>
      <c r="F21" s="11">
        <f>D21/D19</f>
        <v>0</v>
      </c>
      <c r="G21" s="11">
        <f>E21/E19</f>
        <v>0.48734769862165955</v>
      </c>
      <c r="H21" s="91" t="e">
        <f t="shared" si="15"/>
        <v>#DIV/0!</v>
      </c>
      <c r="I21" s="92" t="e">
        <f t="shared" si="16"/>
        <v>#DIV/0!</v>
      </c>
      <c r="K21" s="21">
        <f t="shared" si="14"/>
        <v>0</v>
      </c>
      <c r="L21" s="22">
        <f t="shared" si="14"/>
        <v>4312.458999999998</v>
      </c>
      <c r="M21" s="11">
        <f>K21/K19</f>
        <v>0</v>
      </c>
      <c r="N21" s="11">
        <f>L21/L19</f>
        <v>0.39996240085823231</v>
      </c>
      <c r="O21" s="91" t="e">
        <f t="shared" si="9"/>
        <v>#DIV/0!</v>
      </c>
      <c r="P21" s="92" t="e">
        <f t="shared" si="10"/>
        <v>#DIV/0!</v>
      </c>
      <c r="R21" s="65" t="e">
        <f t="shared" si="6"/>
        <v>#DIV/0!</v>
      </c>
      <c r="S21" s="62">
        <f t="shared" si="7"/>
        <v>0.64018319285291903</v>
      </c>
      <c r="T21" s="66" t="e">
        <f t="shared" si="8"/>
        <v>#DIV/0!</v>
      </c>
    </row>
    <row r="22" spans="1:20" ht="24" customHeight="1" thickBot="1" x14ac:dyDescent="0.3">
      <c r="J22" s="1"/>
    </row>
    <row r="23" spans="1:20" s="42" customFormat="1" ht="15" customHeight="1" x14ac:dyDescent="0.25">
      <c r="A23" s="334" t="s">
        <v>2</v>
      </c>
      <c r="B23" s="317"/>
      <c r="C23" s="317"/>
      <c r="D23" s="345" t="s">
        <v>1</v>
      </c>
      <c r="E23" s="364"/>
      <c r="F23" s="346" t="s">
        <v>13</v>
      </c>
      <c r="G23" s="346"/>
      <c r="H23" s="365" t="s">
        <v>34</v>
      </c>
      <c r="I23" s="364"/>
      <c r="J23"/>
      <c r="K23" s="345" t="s">
        <v>19</v>
      </c>
      <c r="L23" s="364"/>
      <c r="M23" s="346" t="s">
        <v>13</v>
      </c>
      <c r="N23" s="346"/>
      <c r="O23" s="365" t="s">
        <v>34</v>
      </c>
      <c r="P23" s="364"/>
      <c r="Q23"/>
      <c r="R23" s="345" t="s">
        <v>22</v>
      </c>
      <c r="S23" s="346"/>
      <c r="T23" s="69" t="s">
        <v>0</v>
      </c>
    </row>
    <row r="24" spans="1:20" s="3" customFormat="1" ht="15" customHeight="1" x14ac:dyDescent="0.25">
      <c r="A24" s="352"/>
      <c r="B24" s="318"/>
      <c r="C24" s="318"/>
      <c r="D24" s="366" t="s">
        <v>40</v>
      </c>
      <c r="E24" s="367"/>
      <c r="F24" s="368" t="str">
        <f>D24</f>
        <v>jan - mar</v>
      </c>
      <c r="G24" s="368"/>
      <c r="H24" s="366" t="str">
        <f>F24</f>
        <v>jan - mar</v>
      </c>
      <c r="I24" s="367"/>
      <c r="J24"/>
      <c r="K24" s="366" t="str">
        <f>D24</f>
        <v>jan - mar</v>
      </c>
      <c r="L24" s="367"/>
      <c r="M24" s="368" t="str">
        <f>D24</f>
        <v>jan - mar</v>
      </c>
      <c r="N24" s="368"/>
      <c r="O24" s="366" t="str">
        <f>D24</f>
        <v>jan - mar</v>
      </c>
      <c r="P24" s="367"/>
      <c r="Q24"/>
      <c r="R24" s="366" t="str">
        <f>D24</f>
        <v>jan - mar</v>
      </c>
      <c r="S24" s="368"/>
      <c r="T24" s="67" t="s">
        <v>35</v>
      </c>
    </row>
    <row r="25" spans="1:20" ht="15.75" customHeight="1" thickBot="1" x14ac:dyDescent="0.3">
      <c r="A25" s="352"/>
      <c r="B25" s="318"/>
      <c r="C25" s="318"/>
      <c r="D25" s="16">
        <v>2016</v>
      </c>
      <c r="E25" s="67">
        <v>2017</v>
      </c>
      <c r="F25" s="68">
        <f>D25</f>
        <v>2016</v>
      </c>
      <c r="G25" s="68">
        <f>E25</f>
        <v>2017</v>
      </c>
      <c r="H25" s="16" t="s">
        <v>1</v>
      </c>
      <c r="I25" s="67" t="s">
        <v>14</v>
      </c>
      <c r="K25" s="16">
        <f>D25</f>
        <v>2016</v>
      </c>
      <c r="L25" s="67">
        <f>E25</f>
        <v>2017</v>
      </c>
      <c r="M25" s="68">
        <f>F25</f>
        <v>2016</v>
      </c>
      <c r="N25" s="67">
        <f>G25</f>
        <v>2017</v>
      </c>
      <c r="O25" s="68">
        <v>1000</v>
      </c>
      <c r="P25" s="67" t="s">
        <v>14</v>
      </c>
      <c r="R25" s="16">
        <f>D25</f>
        <v>2016</v>
      </c>
      <c r="S25" s="68">
        <f>E25</f>
        <v>2017</v>
      </c>
      <c r="T25" s="67" t="s">
        <v>23</v>
      </c>
    </row>
    <row r="26" spans="1:20" ht="24" customHeight="1" thickBot="1" x14ac:dyDescent="0.3">
      <c r="A26" s="72" t="s">
        <v>29</v>
      </c>
      <c r="B26" s="13"/>
      <c r="C26" s="13"/>
      <c r="D26" s="17"/>
      <c r="E26" s="18"/>
      <c r="F26" s="14" t="e">
        <f>D26/D36</f>
        <v>#DIV/0!</v>
      </c>
      <c r="G26" s="14" t="e">
        <f>E26/E36</f>
        <v>#DIV/0!</v>
      </c>
      <c r="H26" s="80" t="e">
        <f t="shared" ref="H26:H40" si="17">(E26-D26)/D26</f>
        <v>#DIV/0!</v>
      </c>
      <c r="I26" s="83" t="e">
        <f t="shared" ref="I26:I40" si="18">(G26-F26)/F26</f>
        <v>#DIV/0!</v>
      </c>
      <c r="J26" s="1"/>
      <c r="K26" s="17"/>
      <c r="L26" s="18"/>
      <c r="M26" s="14">
        <f>K26/K36</f>
        <v>0</v>
      </c>
      <c r="N26" s="14">
        <f>L26/L36</f>
        <v>0</v>
      </c>
      <c r="O26" s="80" t="e">
        <f t="shared" ref="O26:O40" si="19">(L26-K26)/K26</f>
        <v>#DIV/0!</v>
      </c>
      <c r="P26" s="83" t="e">
        <f t="shared" ref="P26:P40" si="20">(N26-M26)/M26</f>
        <v>#DIV/0!</v>
      </c>
      <c r="Q26" s="1"/>
      <c r="R26" s="24" t="e">
        <f>(K26/D26)*10</f>
        <v>#DIV/0!</v>
      </c>
      <c r="S26" s="62" t="e">
        <f>(L26/E26)*10</f>
        <v>#DIV/0!</v>
      </c>
      <c r="T26" s="50" t="e">
        <f>(S26-R26)/R26</f>
        <v>#DIV/0!</v>
      </c>
    </row>
    <row r="27" spans="1:20" ht="24" customHeight="1" x14ac:dyDescent="0.25">
      <c r="A27" s="73" t="s">
        <v>44</v>
      </c>
      <c r="B27" s="3"/>
      <c r="D27" s="19"/>
      <c r="E27" s="20"/>
      <c r="F27" s="47" t="e">
        <f>D27/D26</f>
        <v>#DIV/0!</v>
      </c>
      <c r="G27" s="47" t="e">
        <f>E27/E26</f>
        <v>#DIV/0!</v>
      </c>
      <c r="H27" s="81" t="e">
        <f t="shared" si="17"/>
        <v>#DIV/0!</v>
      </c>
      <c r="I27" s="84" t="e">
        <f t="shared" si="18"/>
        <v>#DIV/0!</v>
      </c>
      <c r="J27" s="3"/>
      <c r="K27" s="19"/>
      <c r="L27" s="20"/>
      <c r="M27" s="47" t="e">
        <f>K27/K26</f>
        <v>#DIV/0!</v>
      </c>
      <c r="N27" s="47" t="e">
        <f>L27/L26</f>
        <v>#DIV/0!</v>
      </c>
      <c r="O27" s="81" t="e">
        <f t="shared" si="19"/>
        <v>#DIV/0!</v>
      </c>
      <c r="P27" s="84" t="e">
        <f t="shared" si="20"/>
        <v>#DIV/0!</v>
      </c>
      <c r="Q27" s="3"/>
      <c r="R27" s="27" t="e">
        <f t="shared" ref="R27:R40" si="21">(K27/D27)*10</f>
        <v>#DIV/0!</v>
      </c>
      <c r="S27" s="28" t="e">
        <f t="shared" ref="S27:S40" si="22">(L27/E27)*10</f>
        <v>#DIV/0!</v>
      </c>
      <c r="T27" s="49" t="e">
        <f t="shared" ref="T27:T40" si="23">(S27-R27)/R27</f>
        <v>#DIV/0!</v>
      </c>
    </row>
    <row r="28" spans="1:20" ht="24" customHeight="1" x14ac:dyDescent="0.25">
      <c r="A28" s="77" t="s">
        <v>43</v>
      </c>
      <c r="B28" s="70"/>
      <c r="C28" s="71"/>
      <c r="D28" s="78"/>
      <c r="E28" s="79">
        <f>E29+E30</f>
        <v>0</v>
      </c>
      <c r="F28" s="45" t="e">
        <f>D28/D26</f>
        <v>#DIV/0!</v>
      </c>
      <c r="G28" s="45" t="e">
        <f>E28/E26</f>
        <v>#DIV/0!</v>
      </c>
      <c r="H28" s="82" t="e">
        <f t="shared" si="17"/>
        <v>#DIV/0!</v>
      </c>
      <c r="I28" s="85" t="e">
        <f t="shared" si="18"/>
        <v>#DIV/0!</v>
      </c>
      <c r="J28" s="3"/>
      <c r="K28" s="78"/>
      <c r="L28" s="79">
        <f>L29+L30</f>
        <v>0</v>
      </c>
      <c r="M28" s="45" t="e">
        <f>K28/K26</f>
        <v>#DIV/0!</v>
      </c>
      <c r="N28" s="45" t="e">
        <f>L28/L26</f>
        <v>#DIV/0!</v>
      </c>
      <c r="O28" s="82" t="e">
        <f t="shared" si="19"/>
        <v>#DIV/0!</v>
      </c>
      <c r="P28" s="85" t="e">
        <f t="shared" si="20"/>
        <v>#DIV/0!</v>
      </c>
      <c r="Q28" s="3"/>
      <c r="R28" s="63" t="e">
        <f t="shared" si="21"/>
        <v>#DIV/0!</v>
      </c>
      <c r="S28" s="64" t="e">
        <f t="shared" si="22"/>
        <v>#DIV/0!</v>
      </c>
      <c r="T28" s="51" t="e">
        <f t="shared" si="23"/>
        <v>#DIV/0!</v>
      </c>
    </row>
    <row r="29" spans="1:20" ht="24" customHeight="1" x14ac:dyDescent="0.25">
      <c r="A29" s="46"/>
      <c r="B29" s="74" t="s">
        <v>42</v>
      </c>
      <c r="D29" s="19"/>
      <c r="E29" s="20"/>
      <c r="F29" s="47"/>
      <c r="G29" s="47" t="e">
        <f>E29/E28</f>
        <v>#DIV/0!</v>
      </c>
      <c r="H29" s="86" t="e">
        <f t="shared" si="17"/>
        <v>#DIV/0!</v>
      </c>
      <c r="I29" s="87" t="e">
        <f t="shared" si="18"/>
        <v>#DIV/0!</v>
      </c>
      <c r="J29" s="3"/>
      <c r="K29" s="19"/>
      <c r="L29" s="20"/>
      <c r="M29" s="47"/>
      <c r="N29" s="47" t="e">
        <f>L29/L28</f>
        <v>#DIV/0!</v>
      </c>
      <c r="O29" s="86" t="e">
        <f t="shared" si="19"/>
        <v>#DIV/0!</v>
      </c>
      <c r="P29" s="87" t="e">
        <f t="shared" si="20"/>
        <v>#DIV/0!</v>
      </c>
      <c r="Q29" s="3"/>
      <c r="R29" s="88" t="e">
        <f t="shared" si="21"/>
        <v>#DIV/0!</v>
      </c>
      <c r="S29" s="89" t="e">
        <f t="shared" si="22"/>
        <v>#DIV/0!</v>
      </c>
      <c r="T29" s="90" t="e">
        <f t="shared" si="23"/>
        <v>#DIV/0!</v>
      </c>
    </row>
    <row r="30" spans="1:20" ht="24" customHeight="1" thickBot="1" x14ac:dyDescent="0.3">
      <c r="A30" s="46"/>
      <c r="B30" s="74" t="s">
        <v>45</v>
      </c>
      <c r="D30" s="19"/>
      <c r="E30" s="20"/>
      <c r="F30" s="47" t="e">
        <f>D30/D28</f>
        <v>#DIV/0!</v>
      </c>
      <c r="G30" s="47" t="e">
        <f>E30/E28</f>
        <v>#DIV/0!</v>
      </c>
      <c r="H30" s="86" t="e">
        <f t="shared" si="17"/>
        <v>#DIV/0!</v>
      </c>
      <c r="I30" s="87" t="e">
        <f t="shared" si="18"/>
        <v>#DIV/0!</v>
      </c>
      <c r="J30" s="3"/>
      <c r="K30" s="19"/>
      <c r="L30" s="20"/>
      <c r="M30" s="47" t="e">
        <f>K30/K28</f>
        <v>#DIV/0!</v>
      </c>
      <c r="N30" s="47" t="e">
        <f>L30/L28</f>
        <v>#DIV/0!</v>
      </c>
      <c r="O30" s="86" t="e">
        <f t="shared" si="19"/>
        <v>#DIV/0!</v>
      </c>
      <c r="P30" s="87" t="e">
        <f t="shared" si="20"/>
        <v>#DIV/0!</v>
      </c>
      <c r="Q30" s="3"/>
      <c r="R30" s="65" t="e">
        <f t="shared" si="21"/>
        <v>#DIV/0!</v>
      </c>
      <c r="S30" s="62" t="e">
        <f t="shared" si="22"/>
        <v>#DIV/0!</v>
      </c>
      <c r="T30" s="66" t="e">
        <f t="shared" si="23"/>
        <v>#DIV/0!</v>
      </c>
    </row>
    <row r="31" spans="1:20" ht="24" customHeight="1" thickBot="1" x14ac:dyDescent="0.3">
      <c r="A31" s="72" t="s">
        <v>30</v>
      </c>
      <c r="B31" s="13"/>
      <c r="C31" s="13"/>
      <c r="D31" s="17"/>
      <c r="E31" s="18"/>
      <c r="F31" s="14" t="e">
        <f>D31/D36</f>
        <v>#DIV/0!</v>
      </c>
      <c r="G31" s="14" t="e">
        <f>E31/E36</f>
        <v>#DIV/0!</v>
      </c>
      <c r="H31" s="80" t="e">
        <f t="shared" si="17"/>
        <v>#DIV/0!</v>
      </c>
      <c r="I31" s="83" t="e">
        <f t="shared" si="18"/>
        <v>#DIV/0!</v>
      </c>
      <c r="J31" s="3"/>
      <c r="K31" s="17"/>
      <c r="L31" s="18"/>
      <c r="M31" s="14">
        <f>K31/K36</f>
        <v>0</v>
      </c>
      <c r="N31" s="14">
        <f>L31/L36</f>
        <v>0</v>
      </c>
      <c r="O31" s="80" t="e">
        <f t="shared" si="19"/>
        <v>#DIV/0!</v>
      </c>
      <c r="P31" s="83" t="e">
        <f t="shared" si="20"/>
        <v>#DIV/0!</v>
      </c>
      <c r="Q31" s="3"/>
      <c r="R31" s="24" t="e">
        <f t="shared" si="21"/>
        <v>#DIV/0!</v>
      </c>
      <c r="S31" s="62" t="e">
        <f t="shared" si="22"/>
        <v>#DIV/0!</v>
      </c>
      <c r="T31" s="50" t="e">
        <f t="shared" si="23"/>
        <v>#DIV/0!</v>
      </c>
    </row>
    <row r="32" spans="1:20" ht="24" customHeight="1" thickBot="1" x14ac:dyDescent="0.3">
      <c r="A32" s="73" t="s">
        <v>44</v>
      </c>
      <c r="B32" s="3"/>
      <c r="D32" s="19"/>
      <c r="E32" s="20"/>
      <c r="F32" s="47" t="e">
        <f>D32/D31</f>
        <v>#DIV/0!</v>
      </c>
      <c r="G32" s="47" t="e">
        <f>E32/E31</f>
        <v>#DIV/0!</v>
      </c>
      <c r="H32" s="81" t="e">
        <f t="shared" si="17"/>
        <v>#DIV/0!</v>
      </c>
      <c r="I32" s="84" t="e">
        <f t="shared" si="18"/>
        <v>#DIV/0!</v>
      </c>
      <c r="J32" s="3"/>
      <c r="K32" s="19"/>
      <c r="L32" s="20"/>
      <c r="M32" s="47" t="e">
        <f>K32/K31</f>
        <v>#DIV/0!</v>
      </c>
      <c r="N32" s="47" t="e">
        <f>L32/L31</f>
        <v>#DIV/0!</v>
      </c>
      <c r="O32" s="81" t="e">
        <f t="shared" si="19"/>
        <v>#DIV/0!</v>
      </c>
      <c r="P32" s="84" t="e">
        <f t="shared" si="20"/>
        <v>#DIV/0!</v>
      </c>
      <c r="Q32" s="3"/>
      <c r="R32" s="24" t="e">
        <f t="shared" si="21"/>
        <v>#DIV/0!</v>
      </c>
      <c r="S32" s="62" t="e">
        <f t="shared" si="22"/>
        <v>#DIV/0!</v>
      </c>
      <c r="T32" s="50" t="e">
        <f t="shared" si="23"/>
        <v>#DIV/0!</v>
      </c>
    </row>
    <row r="33" spans="1:20" ht="24" customHeight="1" thickBot="1" x14ac:dyDescent="0.3">
      <c r="A33" s="77" t="s">
        <v>43</v>
      </c>
      <c r="B33" s="70"/>
      <c r="C33" s="71"/>
      <c r="D33" s="78"/>
      <c r="E33" s="79">
        <f>E34+E35</f>
        <v>0</v>
      </c>
      <c r="F33" s="45" t="e">
        <f>D33/D31</f>
        <v>#DIV/0!</v>
      </c>
      <c r="G33" s="45" t="e">
        <f>E33/E31</f>
        <v>#DIV/0!</v>
      </c>
      <c r="H33" s="82" t="e">
        <f t="shared" si="17"/>
        <v>#DIV/0!</v>
      </c>
      <c r="I33" s="85" t="e">
        <f t="shared" si="18"/>
        <v>#DIV/0!</v>
      </c>
      <c r="J33" s="3"/>
      <c r="K33" s="78"/>
      <c r="L33" s="79">
        <f>L34+L35</f>
        <v>0</v>
      </c>
      <c r="M33" s="45" t="e">
        <f>K33/K31</f>
        <v>#DIV/0!</v>
      </c>
      <c r="N33" s="45" t="e">
        <f>L33/L31</f>
        <v>#DIV/0!</v>
      </c>
      <c r="O33" s="82" t="e">
        <f t="shared" si="19"/>
        <v>#DIV/0!</v>
      </c>
      <c r="P33" s="85" t="e">
        <f t="shared" si="20"/>
        <v>#DIV/0!</v>
      </c>
      <c r="Q33" s="3"/>
      <c r="R33" s="24" t="e">
        <f t="shared" si="21"/>
        <v>#DIV/0!</v>
      </c>
      <c r="S33" s="62" t="e">
        <f t="shared" si="22"/>
        <v>#DIV/0!</v>
      </c>
      <c r="T33" s="50" t="e">
        <f t="shared" si="23"/>
        <v>#DIV/0!</v>
      </c>
    </row>
    <row r="34" spans="1:20" ht="24" customHeight="1" x14ac:dyDescent="0.25">
      <c r="A34" s="46"/>
      <c r="B34" s="74" t="s">
        <v>42</v>
      </c>
      <c r="D34" s="19"/>
      <c r="E34" s="20"/>
      <c r="F34" s="2"/>
      <c r="G34" s="2" t="e">
        <f>E34/E33</f>
        <v>#DIV/0!</v>
      </c>
      <c r="H34" s="86" t="e">
        <f t="shared" si="17"/>
        <v>#DIV/0!</v>
      </c>
      <c r="I34" s="87" t="e">
        <f t="shared" si="18"/>
        <v>#DIV/0!</v>
      </c>
      <c r="K34" s="19"/>
      <c r="L34" s="20"/>
      <c r="M34" s="2"/>
      <c r="N34" s="2" t="e">
        <f>L34/L33</f>
        <v>#DIV/0!</v>
      </c>
      <c r="O34" s="86" t="e">
        <f t="shared" si="19"/>
        <v>#DIV/0!</v>
      </c>
      <c r="P34" s="87" t="e">
        <f t="shared" si="20"/>
        <v>#DIV/0!</v>
      </c>
      <c r="R34" s="93" t="e">
        <f t="shared" si="21"/>
        <v>#DIV/0!</v>
      </c>
      <c r="S34" s="94" t="e">
        <f t="shared" si="22"/>
        <v>#DIV/0!</v>
      </c>
      <c r="T34" s="95" t="e">
        <f t="shared" si="23"/>
        <v>#DIV/0!</v>
      </c>
    </row>
    <row r="35" spans="1:20" ht="24" customHeight="1" thickBot="1" x14ac:dyDescent="0.3">
      <c r="A35" s="46"/>
      <c r="B35" s="74" t="s">
        <v>45</v>
      </c>
      <c r="D35" s="19"/>
      <c r="E35" s="20"/>
      <c r="F35" s="2" t="e">
        <f>D35/D33</f>
        <v>#DIV/0!</v>
      </c>
      <c r="G35" s="2" t="e">
        <f>E35/E33</f>
        <v>#DIV/0!</v>
      </c>
      <c r="H35" s="86" t="e">
        <f t="shared" si="17"/>
        <v>#DIV/0!</v>
      </c>
      <c r="I35" s="87" t="e">
        <f t="shared" si="18"/>
        <v>#DIV/0!</v>
      </c>
      <c r="K35" s="19"/>
      <c r="L35" s="20"/>
      <c r="M35" s="2" t="e">
        <f>K35/K33</f>
        <v>#DIV/0!</v>
      </c>
      <c r="N35" s="2" t="e">
        <f>L35/L33</f>
        <v>#DIV/0!</v>
      </c>
      <c r="O35" s="86" t="e">
        <f t="shared" si="19"/>
        <v>#DIV/0!</v>
      </c>
      <c r="P35" s="87" t="e">
        <f t="shared" si="20"/>
        <v>#DIV/0!</v>
      </c>
      <c r="R35" s="65" t="e">
        <f t="shared" si="21"/>
        <v>#DIV/0!</v>
      </c>
      <c r="S35" s="62" t="e">
        <f t="shared" si="22"/>
        <v>#DIV/0!</v>
      </c>
      <c r="T35" s="66" t="e">
        <f t="shared" si="23"/>
        <v>#DIV/0!</v>
      </c>
    </row>
    <row r="36" spans="1:20" ht="24" customHeight="1" thickBot="1" x14ac:dyDescent="0.3">
      <c r="A36" s="72" t="s">
        <v>12</v>
      </c>
      <c r="B36" s="13"/>
      <c r="C36" s="13"/>
      <c r="D36" s="17">
        <f>D26+D31</f>
        <v>0</v>
      </c>
      <c r="E36" s="18">
        <f>E26+E31</f>
        <v>0</v>
      </c>
      <c r="F36" s="14" t="e">
        <f>F26+F31</f>
        <v>#DIV/0!</v>
      </c>
      <c r="G36" s="14" t="e">
        <f>G26+G31</f>
        <v>#DIV/0!</v>
      </c>
      <c r="H36" s="80" t="e">
        <f t="shared" si="17"/>
        <v>#DIV/0!</v>
      </c>
      <c r="I36" s="83" t="e">
        <f t="shared" si="18"/>
        <v>#DIV/0!</v>
      </c>
      <c r="J36" s="1"/>
      <c r="K36" s="17">
        <v>82914.689000000057</v>
      </c>
      <c r="L36" s="18">
        <v>95555.57299999996</v>
      </c>
      <c r="M36" s="14">
        <f>M26+M31</f>
        <v>0</v>
      </c>
      <c r="N36" s="14">
        <f>N26+N31</f>
        <v>0</v>
      </c>
      <c r="O36" s="80">
        <f t="shared" si="19"/>
        <v>0.15245650864106713</v>
      </c>
      <c r="P36" s="83" t="e">
        <f t="shared" si="20"/>
        <v>#DIV/0!</v>
      </c>
      <c r="R36" s="24" t="e">
        <f t="shared" si="21"/>
        <v>#DIV/0!</v>
      </c>
      <c r="S36" s="62" t="e">
        <f t="shared" si="22"/>
        <v>#DIV/0!</v>
      </c>
      <c r="T36" s="50" t="e">
        <f t="shared" si="23"/>
        <v>#DIV/0!</v>
      </c>
    </row>
    <row r="37" spans="1:20" ht="24" customHeight="1" x14ac:dyDescent="0.25">
      <c r="A37" s="73" t="s">
        <v>44</v>
      </c>
      <c r="B37" s="3"/>
      <c r="D37" s="19">
        <f t="shared" ref="D37:E37" si="24">D27+D32</f>
        <v>0</v>
      </c>
      <c r="E37" s="20">
        <f t="shared" si="24"/>
        <v>0</v>
      </c>
      <c r="F37" s="47" t="e">
        <f>D37/D36</f>
        <v>#DIV/0!</v>
      </c>
      <c r="G37" s="47" t="e">
        <f>E37/E36</f>
        <v>#DIV/0!</v>
      </c>
      <c r="H37" s="81" t="e">
        <f t="shared" si="17"/>
        <v>#DIV/0!</v>
      </c>
      <c r="I37" s="84" t="e">
        <f t="shared" si="18"/>
        <v>#DIV/0!</v>
      </c>
      <c r="J37" s="3"/>
      <c r="K37" s="19">
        <f t="shared" ref="K37:L37" si="25">K27+K32</f>
        <v>0</v>
      </c>
      <c r="L37" s="20">
        <f t="shared" si="25"/>
        <v>0</v>
      </c>
      <c r="M37" s="47">
        <f>K37/K36</f>
        <v>0</v>
      </c>
      <c r="N37" s="47">
        <f>L37/L36</f>
        <v>0</v>
      </c>
      <c r="O37" s="81" t="e">
        <f t="shared" si="19"/>
        <v>#DIV/0!</v>
      </c>
      <c r="P37" s="84" t="e">
        <f t="shared" si="20"/>
        <v>#DIV/0!</v>
      </c>
      <c r="Q37" s="3"/>
      <c r="R37" s="96" t="e">
        <f t="shared" si="21"/>
        <v>#DIV/0!</v>
      </c>
      <c r="S37" s="97" t="e">
        <f t="shared" si="22"/>
        <v>#DIV/0!</v>
      </c>
      <c r="T37" s="98" t="e">
        <f t="shared" si="23"/>
        <v>#DIV/0!</v>
      </c>
    </row>
    <row r="38" spans="1:20" ht="24" customHeight="1" x14ac:dyDescent="0.25">
      <c r="A38" s="77" t="s">
        <v>43</v>
      </c>
      <c r="B38" s="70"/>
      <c r="C38" s="71"/>
      <c r="D38" s="78">
        <f t="shared" ref="D38:E38" si="26">D28+D33</f>
        <v>0</v>
      </c>
      <c r="E38" s="79">
        <f t="shared" si="26"/>
        <v>0</v>
      </c>
      <c r="F38" s="45" t="e">
        <f>D38/D36</f>
        <v>#DIV/0!</v>
      </c>
      <c r="G38" s="45" t="e">
        <f>E38/E36</f>
        <v>#DIV/0!</v>
      </c>
      <c r="H38" s="82" t="e">
        <f t="shared" si="17"/>
        <v>#DIV/0!</v>
      </c>
      <c r="I38" s="85" t="e">
        <f t="shared" si="18"/>
        <v>#DIV/0!</v>
      </c>
      <c r="J38" s="3"/>
      <c r="K38" s="78">
        <f t="shared" ref="K38:L38" si="27">K28+K33</f>
        <v>0</v>
      </c>
      <c r="L38" s="79">
        <f t="shared" si="27"/>
        <v>0</v>
      </c>
      <c r="M38" s="45">
        <f>K38/K36</f>
        <v>0</v>
      </c>
      <c r="N38" s="45">
        <f>L38/L36</f>
        <v>0</v>
      </c>
      <c r="O38" s="82" t="e">
        <f t="shared" si="19"/>
        <v>#DIV/0!</v>
      </c>
      <c r="P38" s="85" t="e">
        <f t="shared" si="20"/>
        <v>#DIV/0!</v>
      </c>
      <c r="Q38" s="3"/>
      <c r="R38" s="43" t="e">
        <f t="shared" si="21"/>
        <v>#DIV/0!</v>
      </c>
      <c r="S38" s="44" t="e">
        <f t="shared" si="22"/>
        <v>#DIV/0!</v>
      </c>
      <c r="T38" s="51" t="e">
        <f t="shared" si="23"/>
        <v>#DIV/0!</v>
      </c>
    </row>
    <row r="39" spans="1:20" ht="24" customHeight="1" x14ac:dyDescent="0.25">
      <c r="A39" s="46"/>
      <c r="B39" s="74" t="s">
        <v>42</v>
      </c>
      <c r="D39" s="19">
        <f t="shared" ref="D39:E39" si="28">D29+D34</f>
        <v>0</v>
      </c>
      <c r="E39" s="20">
        <f t="shared" si="28"/>
        <v>0</v>
      </c>
      <c r="F39" s="2" t="e">
        <f>D39/D38</f>
        <v>#DIV/0!</v>
      </c>
      <c r="G39" s="2" t="e">
        <f>E39/E38</f>
        <v>#DIV/0!</v>
      </c>
      <c r="H39" s="86" t="e">
        <f t="shared" si="17"/>
        <v>#DIV/0!</v>
      </c>
      <c r="I39" s="87" t="e">
        <f t="shared" si="18"/>
        <v>#DIV/0!</v>
      </c>
      <c r="K39" s="19">
        <f t="shared" ref="K39:L39" si="29">K29+K34</f>
        <v>0</v>
      </c>
      <c r="L39" s="20">
        <f t="shared" si="29"/>
        <v>0</v>
      </c>
      <c r="M39" s="2" t="e">
        <f>K39/K38</f>
        <v>#DIV/0!</v>
      </c>
      <c r="N39" s="2" t="e">
        <f>L39/L38</f>
        <v>#DIV/0!</v>
      </c>
      <c r="O39" s="86" t="e">
        <f t="shared" si="19"/>
        <v>#DIV/0!</v>
      </c>
      <c r="P39" s="87" t="e">
        <f t="shared" si="20"/>
        <v>#DIV/0!</v>
      </c>
      <c r="R39" s="88" t="e">
        <f t="shared" si="21"/>
        <v>#DIV/0!</v>
      </c>
      <c r="S39" s="89" t="e">
        <f t="shared" si="22"/>
        <v>#DIV/0!</v>
      </c>
      <c r="T39" s="90" t="e">
        <f t="shared" si="23"/>
        <v>#DIV/0!</v>
      </c>
    </row>
    <row r="40" spans="1:20" ht="24" customHeight="1" thickBot="1" x14ac:dyDescent="0.3">
      <c r="A40" s="75"/>
      <c r="B40" s="76" t="s">
        <v>45</v>
      </c>
      <c r="C40" s="10"/>
      <c r="D40" s="21">
        <f t="shared" ref="D40:E40" si="30">D30+D35</f>
        <v>0</v>
      </c>
      <c r="E40" s="22">
        <f t="shared" si="30"/>
        <v>0</v>
      </c>
      <c r="F40" s="11" t="e">
        <f>D40/D38</f>
        <v>#DIV/0!</v>
      </c>
      <c r="G40" s="11" t="e">
        <f>E40/E38</f>
        <v>#DIV/0!</v>
      </c>
      <c r="H40" s="91" t="e">
        <f t="shared" si="17"/>
        <v>#DIV/0!</v>
      </c>
      <c r="I40" s="92" t="e">
        <f t="shared" si="18"/>
        <v>#DIV/0!</v>
      </c>
      <c r="K40" s="21">
        <f t="shared" ref="K40:L40" si="31">K30+K35</f>
        <v>0</v>
      </c>
      <c r="L40" s="22">
        <f t="shared" si="31"/>
        <v>0</v>
      </c>
      <c r="M40" s="11" t="e">
        <f>K40/K38</f>
        <v>#DIV/0!</v>
      </c>
      <c r="N40" s="11" t="e">
        <f>L40/L38</f>
        <v>#DIV/0!</v>
      </c>
      <c r="O40" s="91" t="e">
        <f t="shared" si="19"/>
        <v>#DIV/0!</v>
      </c>
      <c r="P40" s="92" t="e">
        <f t="shared" si="20"/>
        <v>#DIV/0!</v>
      </c>
      <c r="R40" s="65" t="e">
        <f t="shared" si="21"/>
        <v>#DIV/0!</v>
      </c>
      <c r="S40" s="62" t="e">
        <f t="shared" si="22"/>
        <v>#DIV/0!</v>
      </c>
      <c r="T40" s="66" t="e">
        <f t="shared" si="23"/>
        <v>#DIV/0!</v>
      </c>
    </row>
    <row r="41" spans="1:20" ht="24.75" customHeight="1" thickBot="1" x14ac:dyDescent="0.3"/>
    <row r="42" spans="1:20" ht="15" customHeight="1" x14ac:dyDescent="0.25">
      <c r="A42" s="334" t="s">
        <v>2</v>
      </c>
      <c r="B42" s="317"/>
      <c r="C42" s="317"/>
      <c r="D42" s="345" t="s">
        <v>1</v>
      </c>
      <c r="E42" s="364"/>
      <c r="F42" s="346" t="s">
        <v>13</v>
      </c>
      <c r="G42" s="346"/>
      <c r="H42" s="365" t="s">
        <v>34</v>
      </c>
      <c r="I42" s="364"/>
      <c r="K42" s="345" t="s">
        <v>19</v>
      </c>
      <c r="L42" s="364"/>
      <c r="M42" s="346" t="s">
        <v>13</v>
      </c>
      <c r="N42" s="346"/>
      <c r="O42" s="365" t="s">
        <v>34</v>
      </c>
      <c r="P42" s="364"/>
      <c r="R42" s="345" t="s">
        <v>22</v>
      </c>
      <c r="S42" s="346"/>
      <c r="T42" s="69" t="s">
        <v>0</v>
      </c>
    </row>
    <row r="43" spans="1:20" ht="15" customHeight="1" x14ac:dyDescent="0.25">
      <c r="A43" s="352"/>
      <c r="B43" s="318"/>
      <c r="C43" s="318"/>
      <c r="D43" s="366" t="s">
        <v>40</v>
      </c>
      <c r="E43" s="367"/>
      <c r="F43" s="368" t="str">
        <f>D43</f>
        <v>jan - mar</v>
      </c>
      <c r="G43" s="368"/>
      <c r="H43" s="366" t="str">
        <f>F43</f>
        <v>jan - mar</v>
      </c>
      <c r="I43" s="367"/>
      <c r="K43" s="366" t="str">
        <f>D43</f>
        <v>jan - mar</v>
      </c>
      <c r="L43" s="367"/>
      <c r="M43" s="368" t="str">
        <f>D43</f>
        <v>jan - mar</v>
      </c>
      <c r="N43" s="368"/>
      <c r="O43" s="366" t="str">
        <f>D43</f>
        <v>jan - mar</v>
      </c>
      <c r="P43" s="367"/>
      <c r="R43" s="366" t="str">
        <f>D43</f>
        <v>jan - mar</v>
      </c>
      <c r="S43" s="368"/>
      <c r="T43" s="67" t="s">
        <v>35</v>
      </c>
    </row>
    <row r="44" spans="1:20" ht="15.75" customHeight="1" thickBot="1" x14ac:dyDescent="0.3">
      <c r="A44" s="352"/>
      <c r="B44" s="318"/>
      <c r="C44" s="318"/>
      <c r="D44" s="16">
        <v>2016</v>
      </c>
      <c r="E44" s="67">
        <v>2017</v>
      </c>
      <c r="F44" s="68">
        <f>D44</f>
        <v>2016</v>
      </c>
      <c r="G44" s="68">
        <f>E44</f>
        <v>2017</v>
      </c>
      <c r="H44" s="16" t="s">
        <v>1</v>
      </c>
      <c r="I44" s="67" t="s">
        <v>14</v>
      </c>
      <c r="K44" s="16">
        <f>D44</f>
        <v>2016</v>
      </c>
      <c r="L44" s="67">
        <f>E44</f>
        <v>2017</v>
      </c>
      <c r="M44" s="68">
        <f>F44</f>
        <v>2016</v>
      </c>
      <c r="N44" s="67">
        <f>G44</f>
        <v>2017</v>
      </c>
      <c r="O44" s="68">
        <v>1000</v>
      </c>
      <c r="P44" s="67" t="s">
        <v>14</v>
      </c>
      <c r="R44" s="16">
        <f>D44</f>
        <v>2016</v>
      </c>
      <c r="S44" s="68">
        <f>E44</f>
        <v>2017</v>
      </c>
      <c r="T44" s="67" t="s">
        <v>23</v>
      </c>
    </row>
    <row r="45" spans="1:20" ht="24" customHeight="1" thickBot="1" x14ac:dyDescent="0.3">
      <c r="A45" s="72" t="s">
        <v>29</v>
      </c>
      <c r="B45" s="13"/>
      <c r="C45" s="13"/>
      <c r="D45" s="17"/>
      <c r="E45" s="18"/>
      <c r="F45" s="14" t="e">
        <f>D45/D55</f>
        <v>#DIV/0!</v>
      </c>
      <c r="G45" s="14" t="e">
        <f>E45/E55</f>
        <v>#DIV/0!</v>
      </c>
      <c r="H45" s="80" t="e">
        <f t="shared" ref="H45:H59" si="32">(E45-D45)/D45</f>
        <v>#DIV/0!</v>
      </c>
      <c r="I45" s="83" t="e">
        <f t="shared" ref="I45:I59" si="33">(G45-F45)/F45</f>
        <v>#DIV/0!</v>
      </c>
      <c r="J45" s="1"/>
      <c r="K45" s="17"/>
      <c r="L45" s="18"/>
      <c r="M45" s="14">
        <f>K45/K55</f>
        <v>0</v>
      </c>
      <c r="N45" s="14">
        <f>L45/L55</f>
        <v>0</v>
      </c>
      <c r="O45" s="80" t="e">
        <f t="shared" ref="O45:O59" si="34">(L45-K45)/K45</f>
        <v>#DIV/0!</v>
      </c>
      <c r="P45" s="83" t="e">
        <f t="shared" ref="P45:P59" si="35">(N45-M45)/M45</f>
        <v>#DIV/0!</v>
      </c>
      <c r="Q45" s="1"/>
      <c r="R45" s="24" t="e">
        <f>(K45/D45)*10</f>
        <v>#DIV/0!</v>
      </c>
      <c r="S45" s="62" t="e">
        <f>(L45/E45)*10</f>
        <v>#DIV/0!</v>
      </c>
      <c r="T45" s="50" t="e">
        <f>(S45-R45)/R45</f>
        <v>#DIV/0!</v>
      </c>
    </row>
    <row r="46" spans="1:20" ht="24" customHeight="1" x14ac:dyDescent="0.25">
      <c r="A46" s="73" t="s">
        <v>44</v>
      </c>
      <c r="B46" s="3"/>
      <c r="D46" s="19"/>
      <c r="E46" s="20"/>
      <c r="F46" s="47" t="e">
        <f>D46/D45</f>
        <v>#DIV/0!</v>
      </c>
      <c r="G46" s="47" t="e">
        <f>E46/E45</f>
        <v>#DIV/0!</v>
      </c>
      <c r="H46" s="81" t="e">
        <f t="shared" si="32"/>
        <v>#DIV/0!</v>
      </c>
      <c r="I46" s="84" t="e">
        <f t="shared" si="33"/>
        <v>#DIV/0!</v>
      </c>
      <c r="J46" s="3"/>
      <c r="K46" s="19"/>
      <c r="L46" s="20"/>
      <c r="M46" s="47" t="e">
        <f>K46/K45</f>
        <v>#DIV/0!</v>
      </c>
      <c r="N46" s="47" t="e">
        <f>L46/L45</f>
        <v>#DIV/0!</v>
      </c>
      <c r="O46" s="81" t="e">
        <f t="shared" si="34"/>
        <v>#DIV/0!</v>
      </c>
      <c r="P46" s="84" t="e">
        <f t="shared" si="35"/>
        <v>#DIV/0!</v>
      </c>
      <c r="Q46" s="3"/>
      <c r="R46" s="27" t="e">
        <f t="shared" ref="R46:R59" si="36">(K46/D46)*10</f>
        <v>#DIV/0!</v>
      </c>
      <c r="S46" s="28" t="e">
        <f t="shared" ref="S46:S59" si="37">(L46/E46)*10</f>
        <v>#DIV/0!</v>
      </c>
      <c r="T46" s="49" t="e">
        <f t="shared" ref="T46:T59" si="38">(S46-R46)/R46</f>
        <v>#DIV/0!</v>
      </c>
    </row>
    <row r="47" spans="1:20" ht="24" customHeight="1" x14ac:dyDescent="0.25">
      <c r="A47" s="77" t="s">
        <v>43</v>
      </c>
      <c r="B47" s="70"/>
      <c r="C47" s="71"/>
      <c r="D47" s="78"/>
      <c r="E47" s="79">
        <f>E48+E49</f>
        <v>0</v>
      </c>
      <c r="F47" s="45" t="e">
        <f>D47/D45</f>
        <v>#DIV/0!</v>
      </c>
      <c r="G47" s="45" t="e">
        <f>E47/E45</f>
        <v>#DIV/0!</v>
      </c>
      <c r="H47" s="82" t="e">
        <f t="shared" si="32"/>
        <v>#DIV/0!</v>
      </c>
      <c r="I47" s="85" t="e">
        <f t="shared" si="33"/>
        <v>#DIV/0!</v>
      </c>
      <c r="J47" s="3"/>
      <c r="K47" s="78"/>
      <c r="L47" s="79">
        <f>L48+L49</f>
        <v>0</v>
      </c>
      <c r="M47" s="45" t="e">
        <f>K47/K45</f>
        <v>#DIV/0!</v>
      </c>
      <c r="N47" s="45" t="e">
        <f>L47/L45</f>
        <v>#DIV/0!</v>
      </c>
      <c r="O47" s="82" t="e">
        <f t="shared" si="34"/>
        <v>#DIV/0!</v>
      </c>
      <c r="P47" s="85" t="e">
        <f t="shared" si="35"/>
        <v>#DIV/0!</v>
      </c>
      <c r="Q47" s="3"/>
      <c r="R47" s="63" t="e">
        <f t="shared" si="36"/>
        <v>#DIV/0!</v>
      </c>
      <c r="S47" s="64" t="e">
        <f t="shared" si="37"/>
        <v>#DIV/0!</v>
      </c>
      <c r="T47" s="51" t="e">
        <f t="shared" si="38"/>
        <v>#DIV/0!</v>
      </c>
    </row>
    <row r="48" spans="1:20" ht="24" customHeight="1" x14ac:dyDescent="0.25">
      <c r="A48" s="46"/>
      <c r="B48" s="74" t="s">
        <v>42</v>
      </c>
      <c r="D48" s="19"/>
      <c r="E48" s="20"/>
      <c r="F48" s="47"/>
      <c r="G48" s="47" t="e">
        <f>E48/E47</f>
        <v>#DIV/0!</v>
      </c>
      <c r="H48" s="86" t="e">
        <f t="shared" si="32"/>
        <v>#DIV/0!</v>
      </c>
      <c r="I48" s="87" t="e">
        <f t="shared" si="33"/>
        <v>#DIV/0!</v>
      </c>
      <c r="J48" s="3"/>
      <c r="K48" s="19"/>
      <c r="L48" s="20"/>
      <c r="M48" s="47"/>
      <c r="N48" s="47" t="e">
        <f>L48/L47</f>
        <v>#DIV/0!</v>
      </c>
      <c r="O48" s="86" t="e">
        <f t="shared" si="34"/>
        <v>#DIV/0!</v>
      </c>
      <c r="P48" s="87" t="e">
        <f t="shared" si="35"/>
        <v>#DIV/0!</v>
      </c>
      <c r="Q48" s="3"/>
      <c r="R48" s="88" t="e">
        <f t="shared" si="36"/>
        <v>#DIV/0!</v>
      </c>
      <c r="S48" s="89" t="e">
        <f t="shared" si="37"/>
        <v>#DIV/0!</v>
      </c>
      <c r="T48" s="90" t="e">
        <f t="shared" si="38"/>
        <v>#DIV/0!</v>
      </c>
    </row>
    <row r="49" spans="1:20" ht="24" customHeight="1" thickBot="1" x14ac:dyDescent="0.3">
      <c r="A49" s="46"/>
      <c r="B49" s="74" t="s">
        <v>45</v>
      </c>
      <c r="D49" s="19"/>
      <c r="E49" s="20"/>
      <c r="F49" s="47" t="e">
        <f>D49/D47</f>
        <v>#DIV/0!</v>
      </c>
      <c r="G49" s="47" t="e">
        <f>E49/E47</f>
        <v>#DIV/0!</v>
      </c>
      <c r="H49" s="86" t="e">
        <f t="shared" si="32"/>
        <v>#DIV/0!</v>
      </c>
      <c r="I49" s="87" t="e">
        <f t="shared" si="33"/>
        <v>#DIV/0!</v>
      </c>
      <c r="J49" s="3"/>
      <c r="K49" s="19"/>
      <c r="L49" s="20"/>
      <c r="M49" s="47" t="e">
        <f>K49/K47</f>
        <v>#DIV/0!</v>
      </c>
      <c r="N49" s="47" t="e">
        <f>L49/L47</f>
        <v>#DIV/0!</v>
      </c>
      <c r="O49" s="86" t="e">
        <f t="shared" si="34"/>
        <v>#DIV/0!</v>
      </c>
      <c r="P49" s="87" t="e">
        <f t="shared" si="35"/>
        <v>#DIV/0!</v>
      </c>
      <c r="Q49" s="3"/>
      <c r="R49" s="65" t="e">
        <f t="shared" si="36"/>
        <v>#DIV/0!</v>
      </c>
      <c r="S49" s="62" t="e">
        <f t="shared" si="37"/>
        <v>#DIV/0!</v>
      </c>
      <c r="T49" s="66" t="e">
        <f t="shared" si="38"/>
        <v>#DIV/0!</v>
      </c>
    </row>
    <row r="50" spans="1:20" ht="24" customHeight="1" thickBot="1" x14ac:dyDescent="0.3">
      <c r="A50" s="72" t="s">
        <v>30</v>
      </c>
      <c r="B50" s="13"/>
      <c r="C50" s="13"/>
      <c r="D50" s="17"/>
      <c r="E50" s="18"/>
      <c r="F50" s="14" t="e">
        <f>D50/D55</f>
        <v>#DIV/0!</v>
      </c>
      <c r="G50" s="14" t="e">
        <f>E50/E55</f>
        <v>#DIV/0!</v>
      </c>
      <c r="H50" s="80" t="e">
        <f t="shared" si="32"/>
        <v>#DIV/0!</v>
      </c>
      <c r="I50" s="83" t="e">
        <f t="shared" si="33"/>
        <v>#DIV/0!</v>
      </c>
      <c r="J50" s="3"/>
      <c r="K50" s="17"/>
      <c r="L50" s="18"/>
      <c r="M50" s="14">
        <f>K50/K55</f>
        <v>0</v>
      </c>
      <c r="N50" s="14">
        <f>L50/L55</f>
        <v>0</v>
      </c>
      <c r="O50" s="80" t="e">
        <f t="shared" si="34"/>
        <v>#DIV/0!</v>
      </c>
      <c r="P50" s="83" t="e">
        <f t="shared" si="35"/>
        <v>#DIV/0!</v>
      </c>
      <c r="Q50" s="3"/>
      <c r="R50" s="24" t="e">
        <f t="shared" si="36"/>
        <v>#DIV/0!</v>
      </c>
      <c r="S50" s="62" t="e">
        <f t="shared" si="37"/>
        <v>#DIV/0!</v>
      </c>
      <c r="T50" s="50" t="e">
        <f t="shared" si="38"/>
        <v>#DIV/0!</v>
      </c>
    </row>
    <row r="51" spans="1:20" ht="24" customHeight="1" thickBot="1" x14ac:dyDescent="0.3">
      <c r="A51" s="73" t="s">
        <v>44</v>
      </c>
      <c r="B51" s="3"/>
      <c r="D51" s="19"/>
      <c r="E51" s="20"/>
      <c r="F51" s="47" t="e">
        <f>D51/D50</f>
        <v>#DIV/0!</v>
      </c>
      <c r="G51" s="47" t="e">
        <f>E51/E50</f>
        <v>#DIV/0!</v>
      </c>
      <c r="H51" s="81" t="e">
        <f t="shared" si="32"/>
        <v>#DIV/0!</v>
      </c>
      <c r="I51" s="84" t="e">
        <f t="shared" si="33"/>
        <v>#DIV/0!</v>
      </c>
      <c r="J51" s="3"/>
      <c r="K51" s="19"/>
      <c r="L51" s="20"/>
      <c r="M51" s="47" t="e">
        <f>K51/K50</f>
        <v>#DIV/0!</v>
      </c>
      <c r="N51" s="47" t="e">
        <f>L51/L50</f>
        <v>#DIV/0!</v>
      </c>
      <c r="O51" s="81" t="e">
        <f t="shared" si="34"/>
        <v>#DIV/0!</v>
      </c>
      <c r="P51" s="84" t="e">
        <f t="shared" si="35"/>
        <v>#DIV/0!</v>
      </c>
      <c r="Q51" s="3"/>
      <c r="R51" s="24" t="e">
        <f t="shared" si="36"/>
        <v>#DIV/0!</v>
      </c>
      <c r="S51" s="62" t="e">
        <f t="shared" si="37"/>
        <v>#DIV/0!</v>
      </c>
      <c r="T51" s="50" t="e">
        <f t="shared" si="38"/>
        <v>#DIV/0!</v>
      </c>
    </row>
    <row r="52" spans="1:20" ht="24" customHeight="1" thickBot="1" x14ac:dyDescent="0.3">
      <c r="A52" s="77" t="s">
        <v>43</v>
      </c>
      <c r="B52" s="70"/>
      <c r="C52" s="71"/>
      <c r="D52" s="78"/>
      <c r="E52" s="79">
        <f>E53+E54</f>
        <v>0</v>
      </c>
      <c r="F52" s="45" t="e">
        <f>D52/D50</f>
        <v>#DIV/0!</v>
      </c>
      <c r="G52" s="45" t="e">
        <f>E52/E50</f>
        <v>#DIV/0!</v>
      </c>
      <c r="H52" s="82" t="e">
        <f t="shared" si="32"/>
        <v>#DIV/0!</v>
      </c>
      <c r="I52" s="85" t="e">
        <f t="shared" si="33"/>
        <v>#DIV/0!</v>
      </c>
      <c r="J52" s="3"/>
      <c r="K52" s="78"/>
      <c r="L52" s="79">
        <f>L53+L54</f>
        <v>0</v>
      </c>
      <c r="M52" s="45" t="e">
        <f>K52/K50</f>
        <v>#DIV/0!</v>
      </c>
      <c r="N52" s="45" t="e">
        <f>L52/L50</f>
        <v>#DIV/0!</v>
      </c>
      <c r="O52" s="82" t="e">
        <f t="shared" si="34"/>
        <v>#DIV/0!</v>
      </c>
      <c r="P52" s="85" t="e">
        <f t="shared" si="35"/>
        <v>#DIV/0!</v>
      </c>
      <c r="Q52" s="3"/>
      <c r="R52" s="24" t="e">
        <f t="shared" si="36"/>
        <v>#DIV/0!</v>
      </c>
      <c r="S52" s="62" t="e">
        <f t="shared" si="37"/>
        <v>#DIV/0!</v>
      </c>
      <c r="T52" s="50" t="e">
        <f t="shared" si="38"/>
        <v>#DIV/0!</v>
      </c>
    </row>
    <row r="53" spans="1:20" ht="24" customHeight="1" x14ac:dyDescent="0.25">
      <c r="A53" s="46"/>
      <c r="B53" s="74" t="s">
        <v>42</v>
      </c>
      <c r="D53" s="19"/>
      <c r="E53" s="20"/>
      <c r="F53" s="2"/>
      <c r="G53" s="2" t="e">
        <f>E53/E52</f>
        <v>#DIV/0!</v>
      </c>
      <c r="H53" s="86" t="e">
        <f t="shared" si="32"/>
        <v>#DIV/0!</v>
      </c>
      <c r="I53" s="87" t="e">
        <f t="shared" si="33"/>
        <v>#DIV/0!</v>
      </c>
      <c r="K53" s="19"/>
      <c r="L53" s="20"/>
      <c r="M53" s="2"/>
      <c r="N53" s="2" t="e">
        <f>L53/L52</f>
        <v>#DIV/0!</v>
      </c>
      <c r="O53" s="86" t="e">
        <f t="shared" si="34"/>
        <v>#DIV/0!</v>
      </c>
      <c r="P53" s="87" t="e">
        <f t="shared" si="35"/>
        <v>#DIV/0!</v>
      </c>
      <c r="R53" s="93" t="e">
        <f t="shared" si="36"/>
        <v>#DIV/0!</v>
      </c>
      <c r="S53" s="94" t="e">
        <f t="shared" si="37"/>
        <v>#DIV/0!</v>
      </c>
      <c r="T53" s="95" t="e">
        <f t="shared" si="38"/>
        <v>#DIV/0!</v>
      </c>
    </row>
    <row r="54" spans="1:20" ht="24" customHeight="1" thickBot="1" x14ac:dyDescent="0.3">
      <c r="A54" s="46"/>
      <c r="B54" s="74" t="s">
        <v>45</v>
      </c>
      <c r="D54" s="19"/>
      <c r="E54" s="20"/>
      <c r="F54" s="2" t="e">
        <f>D54/D52</f>
        <v>#DIV/0!</v>
      </c>
      <c r="G54" s="2" t="e">
        <f>E54/E52</f>
        <v>#DIV/0!</v>
      </c>
      <c r="H54" s="86" t="e">
        <f t="shared" si="32"/>
        <v>#DIV/0!</v>
      </c>
      <c r="I54" s="87" t="e">
        <f t="shared" si="33"/>
        <v>#DIV/0!</v>
      </c>
      <c r="K54" s="19"/>
      <c r="L54" s="20"/>
      <c r="M54" s="2" t="e">
        <f>K54/K52</f>
        <v>#DIV/0!</v>
      </c>
      <c r="N54" s="2" t="e">
        <f>L54/L52</f>
        <v>#DIV/0!</v>
      </c>
      <c r="O54" s="86" t="e">
        <f t="shared" si="34"/>
        <v>#DIV/0!</v>
      </c>
      <c r="P54" s="87" t="e">
        <f t="shared" si="35"/>
        <v>#DIV/0!</v>
      </c>
      <c r="R54" s="65" t="e">
        <f t="shared" si="36"/>
        <v>#DIV/0!</v>
      </c>
      <c r="S54" s="62" t="e">
        <f t="shared" si="37"/>
        <v>#DIV/0!</v>
      </c>
      <c r="T54" s="66" t="e">
        <f t="shared" si="38"/>
        <v>#DIV/0!</v>
      </c>
    </row>
    <row r="55" spans="1:20" ht="24" customHeight="1" thickBot="1" x14ac:dyDescent="0.3">
      <c r="A55" s="72" t="s">
        <v>12</v>
      </c>
      <c r="B55" s="13"/>
      <c r="C55" s="13"/>
      <c r="D55" s="17">
        <f>D45+D50</f>
        <v>0</v>
      </c>
      <c r="E55" s="18">
        <f>E45+E50</f>
        <v>0</v>
      </c>
      <c r="F55" s="14" t="e">
        <f>F45+F50</f>
        <v>#DIV/0!</v>
      </c>
      <c r="G55" s="14" t="e">
        <f>G45+G50</f>
        <v>#DIV/0!</v>
      </c>
      <c r="H55" s="80" t="e">
        <f t="shared" si="32"/>
        <v>#DIV/0!</v>
      </c>
      <c r="I55" s="83" t="e">
        <f t="shared" si="33"/>
        <v>#DIV/0!</v>
      </c>
      <c r="J55" s="1"/>
      <c r="K55" s="17">
        <v>82914.689000000057</v>
      </c>
      <c r="L55" s="18">
        <v>95555.57299999996</v>
      </c>
      <c r="M55" s="14">
        <f>M45+M50</f>
        <v>0</v>
      </c>
      <c r="N55" s="14">
        <f>N45+N50</f>
        <v>0</v>
      </c>
      <c r="O55" s="80">
        <f t="shared" si="34"/>
        <v>0.15245650864106713</v>
      </c>
      <c r="P55" s="83" t="e">
        <f t="shared" si="35"/>
        <v>#DIV/0!</v>
      </c>
      <c r="R55" s="24" t="e">
        <f t="shared" si="36"/>
        <v>#DIV/0!</v>
      </c>
      <c r="S55" s="62" t="e">
        <f t="shared" si="37"/>
        <v>#DIV/0!</v>
      </c>
      <c r="T55" s="50" t="e">
        <f t="shared" si="38"/>
        <v>#DIV/0!</v>
      </c>
    </row>
    <row r="56" spans="1:20" ht="24" customHeight="1" x14ac:dyDescent="0.25">
      <c r="A56" s="73" t="s">
        <v>44</v>
      </c>
      <c r="B56" s="3"/>
      <c r="D56" s="19">
        <f t="shared" ref="D56:E56" si="39">D46+D51</f>
        <v>0</v>
      </c>
      <c r="E56" s="20">
        <f t="shared" si="39"/>
        <v>0</v>
      </c>
      <c r="F56" s="47" t="e">
        <f>D56/D55</f>
        <v>#DIV/0!</v>
      </c>
      <c r="G56" s="47" t="e">
        <f>E56/E55</f>
        <v>#DIV/0!</v>
      </c>
      <c r="H56" s="81" t="e">
        <f t="shared" si="32"/>
        <v>#DIV/0!</v>
      </c>
      <c r="I56" s="84" t="e">
        <f t="shared" si="33"/>
        <v>#DIV/0!</v>
      </c>
      <c r="J56" s="3"/>
      <c r="K56" s="19">
        <f t="shared" ref="K56:L56" si="40">K46+K51</f>
        <v>0</v>
      </c>
      <c r="L56" s="20">
        <f t="shared" si="40"/>
        <v>0</v>
      </c>
      <c r="M56" s="47">
        <f>K56/K55</f>
        <v>0</v>
      </c>
      <c r="N56" s="47">
        <f>L56/L55</f>
        <v>0</v>
      </c>
      <c r="O56" s="81" t="e">
        <f t="shared" si="34"/>
        <v>#DIV/0!</v>
      </c>
      <c r="P56" s="84" t="e">
        <f t="shared" si="35"/>
        <v>#DIV/0!</v>
      </c>
      <c r="Q56" s="3"/>
      <c r="R56" s="96" t="e">
        <f t="shared" si="36"/>
        <v>#DIV/0!</v>
      </c>
      <c r="S56" s="97" t="e">
        <f t="shared" si="37"/>
        <v>#DIV/0!</v>
      </c>
      <c r="T56" s="98" t="e">
        <f t="shared" si="38"/>
        <v>#DIV/0!</v>
      </c>
    </row>
    <row r="57" spans="1:20" ht="24" customHeight="1" x14ac:dyDescent="0.25">
      <c r="A57" s="77" t="s">
        <v>43</v>
      </c>
      <c r="B57" s="70"/>
      <c r="C57" s="71"/>
      <c r="D57" s="78">
        <f t="shared" ref="D57:E57" si="41">D47+D52</f>
        <v>0</v>
      </c>
      <c r="E57" s="79">
        <f t="shared" si="41"/>
        <v>0</v>
      </c>
      <c r="F57" s="45" t="e">
        <f>D57/D55</f>
        <v>#DIV/0!</v>
      </c>
      <c r="G57" s="45" t="e">
        <f>E57/E55</f>
        <v>#DIV/0!</v>
      </c>
      <c r="H57" s="82" t="e">
        <f t="shared" si="32"/>
        <v>#DIV/0!</v>
      </c>
      <c r="I57" s="85" t="e">
        <f t="shared" si="33"/>
        <v>#DIV/0!</v>
      </c>
      <c r="J57" s="3"/>
      <c r="K57" s="78">
        <f t="shared" ref="K57:L57" si="42">K47+K52</f>
        <v>0</v>
      </c>
      <c r="L57" s="79">
        <f t="shared" si="42"/>
        <v>0</v>
      </c>
      <c r="M57" s="45">
        <f>K57/K55</f>
        <v>0</v>
      </c>
      <c r="N57" s="45">
        <f>L57/L55</f>
        <v>0</v>
      </c>
      <c r="O57" s="82" t="e">
        <f t="shared" si="34"/>
        <v>#DIV/0!</v>
      </c>
      <c r="P57" s="85" t="e">
        <f t="shared" si="35"/>
        <v>#DIV/0!</v>
      </c>
      <c r="Q57" s="3"/>
      <c r="R57" s="43" t="e">
        <f t="shared" si="36"/>
        <v>#DIV/0!</v>
      </c>
      <c r="S57" s="44" t="e">
        <f t="shared" si="37"/>
        <v>#DIV/0!</v>
      </c>
      <c r="T57" s="51" t="e">
        <f t="shared" si="38"/>
        <v>#DIV/0!</v>
      </c>
    </row>
    <row r="58" spans="1:20" ht="24" customHeight="1" x14ac:dyDescent="0.25">
      <c r="A58" s="46"/>
      <c r="B58" s="74" t="s">
        <v>42</v>
      </c>
      <c r="D58" s="19">
        <f t="shared" ref="D58:E58" si="43">D48+D53</f>
        <v>0</v>
      </c>
      <c r="E58" s="20">
        <f t="shared" si="43"/>
        <v>0</v>
      </c>
      <c r="F58" s="2" t="e">
        <f>D58/D57</f>
        <v>#DIV/0!</v>
      </c>
      <c r="G58" s="2" t="e">
        <f>E58/E57</f>
        <v>#DIV/0!</v>
      </c>
      <c r="H58" s="86" t="e">
        <f t="shared" si="32"/>
        <v>#DIV/0!</v>
      </c>
      <c r="I58" s="87" t="e">
        <f t="shared" si="33"/>
        <v>#DIV/0!</v>
      </c>
      <c r="K58" s="19">
        <f t="shared" ref="K58:L58" si="44">K48+K53</f>
        <v>0</v>
      </c>
      <c r="L58" s="20">
        <f t="shared" si="44"/>
        <v>0</v>
      </c>
      <c r="M58" s="2" t="e">
        <f>K58/K57</f>
        <v>#DIV/0!</v>
      </c>
      <c r="N58" s="2" t="e">
        <f>L58/L57</f>
        <v>#DIV/0!</v>
      </c>
      <c r="O58" s="86" t="e">
        <f t="shared" si="34"/>
        <v>#DIV/0!</v>
      </c>
      <c r="P58" s="87" t="e">
        <f t="shared" si="35"/>
        <v>#DIV/0!</v>
      </c>
      <c r="R58" s="88" t="e">
        <f t="shared" si="36"/>
        <v>#DIV/0!</v>
      </c>
      <c r="S58" s="89" t="e">
        <f t="shared" si="37"/>
        <v>#DIV/0!</v>
      </c>
      <c r="T58" s="90" t="e">
        <f t="shared" si="38"/>
        <v>#DIV/0!</v>
      </c>
    </row>
    <row r="59" spans="1:20" ht="24" customHeight="1" thickBot="1" x14ac:dyDescent="0.3">
      <c r="A59" s="75"/>
      <c r="B59" s="76" t="s">
        <v>45</v>
      </c>
      <c r="C59" s="10"/>
      <c r="D59" s="21">
        <f t="shared" ref="D59:E59" si="45">D49+D54</f>
        <v>0</v>
      </c>
      <c r="E59" s="22">
        <f t="shared" si="45"/>
        <v>0</v>
      </c>
      <c r="F59" s="11" t="e">
        <f>D59/D57</f>
        <v>#DIV/0!</v>
      </c>
      <c r="G59" s="11" t="e">
        <f>E59/E57</f>
        <v>#DIV/0!</v>
      </c>
      <c r="H59" s="91" t="e">
        <f t="shared" si="32"/>
        <v>#DIV/0!</v>
      </c>
      <c r="I59" s="92" t="e">
        <f t="shared" si="33"/>
        <v>#DIV/0!</v>
      </c>
      <c r="K59" s="21">
        <f t="shared" ref="K59:L59" si="46">K49+K54</f>
        <v>0</v>
      </c>
      <c r="L59" s="22">
        <f t="shared" si="46"/>
        <v>0</v>
      </c>
      <c r="M59" s="11" t="e">
        <f>K59/K57</f>
        <v>#DIV/0!</v>
      </c>
      <c r="N59" s="11" t="e">
        <f>L59/L57</f>
        <v>#DIV/0!</v>
      </c>
      <c r="O59" s="91" t="e">
        <f t="shared" si="34"/>
        <v>#DIV/0!</v>
      </c>
      <c r="P59" s="92" t="e">
        <f t="shared" si="35"/>
        <v>#DIV/0!</v>
      </c>
      <c r="R59" s="65" t="e">
        <f t="shared" si="36"/>
        <v>#DIV/0!</v>
      </c>
      <c r="S59" s="62" t="e">
        <f t="shared" si="37"/>
        <v>#DIV/0!</v>
      </c>
      <c r="T59" s="66" t="e">
        <f t="shared" si="38"/>
        <v>#DIV/0!</v>
      </c>
    </row>
  </sheetData>
  <mergeCells count="45">
    <mergeCell ref="M42:N42"/>
    <mergeCell ref="O42:P42"/>
    <mergeCell ref="R42:S42"/>
    <mergeCell ref="D43:E43"/>
    <mergeCell ref="F43:G43"/>
    <mergeCell ref="H43:I43"/>
    <mergeCell ref="K43:L43"/>
    <mergeCell ref="M43:N43"/>
    <mergeCell ref="O43:P43"/>
    <mergeCell ref="R43:S43"/>
    <mergeCell ref="A42:C44"/>
    <mergeCell ref="D42:E42"/>
    <mergeCell ref="F42:G42"/>
    <mergeCell ref="H42:I42"/>
    <mergeCell ref="K42:L42"/>
    <mergeCell ref="M23:N23"/>
    <mergeCell ref="O23:P23"/>
    <mergeCell ref="R23:S23"/>
    <mergeCell ref="D24:E24"/>
    <mergeCell ref="F24:G24"/>
    <mergeCell ref="H24:I24"/>
    <mergeCell ref="K24:L24"/>
    <mergeCell ref="M24:N24"/>
    <mergeCell ref="O24:P24"/>
    <mergeCell ref="R24:S24"/>
    <mergeCell ref="A23:C25"/>
    <mergeCell ref="D23:E23"/>
    <mergeCell ref="F23:G23"/>
    <mergeCell ref="H23:I23"/>
    <mergeCell ref="K23:L23"/>
    <mergeCell ref="O4:P4"/>
    <mergeCell ref="R4:S4"/>
    <mergeCell ref="D5:E5"/>
    <mergeCell ref="F5:G5"/>
    <mergeCell ref="H5:I5"/>
    <mergeCell ref="K5:L5"/>
    <mergeCell ref="M5:N5"/>
    <mergeCell ref="O5:P5"/>
    <mergeCell ref="R5:S5"/>
    <mergeCell ref="M4:N4"/>
    <mergeCell ref="A4:C6"/>
    <mergeCell ref="D4:E4"/>
    <mergeCell ref="F4:G4"/>
    <mergeCell ref="H4:I4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O20:P21 R20:T21 T10:T11 O10:P11 R10:R11 R15:R16 T15:T16 O15:P16 H15:I16 H20:I21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7" id="{46B23AA8-FD42-4E97-8D0B-D22CB5B465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H7:I21</xm:sqref>
        </x14:conditionalFormatting>
        <x14:conditionalFormatting xmlns:xm="http://schemas.microsoft.com/office/excel/2006/main">
          <x14:cfRule type="iconSet" priority="6" id="{0A19E607-6EFD-4ADA-B7BB-8ED2EDCAE9E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H26:I40</xm:sqref>
        </x14:conditionalFormatting>
        <x14:conditionalFormatting xmlns:xm="http://schemas.microsoft.com/office/excel/2006/main">
          <x14:cfRule type="iconSet" priority="3" id="{6FB0756F-60B9-4046-B6AE-5D1B316E370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H45:I59</xm:sqref>
        </x14:conditionalFormatting>
        <x14:conditionalFormatting xmlns:xm="http://schemas.microsoft.com/office/excel/2006/main">
          <x14:cfRule type="iconSet" priority="13" id="{81656338-F3B9-4D9E-A51F-C02CBE4EEA5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O7:P21</xm:sqref>
        </x14:conditionalFormatting>
        <x14:conditionalFormatting xmlns:xm="http://schemas.microsoft.com/office/excel/2006/main">
          <x14:cfRule type="iconSet" priority="4" id="{81C0546D-B54B-4F05-996D-4CBBD996D5D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O26:P40</xm:sqref>
        </x14:conditionalFormatting>
        <x14:conditionalFormatting xmlns:xm="http://schemas.microsoft.com/office/excel/2006/main">
          <x14:cfRule type="iconSet" priority="1" id="{536479E8-B809-413C-A37E-F6260A78413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O45:P59</xm:sqref>
        </x14:conditionalFormatting>
        <x14:conditionalFormatting xmlns:xm="http://schemas.microsoft.com/office/excel/2006/main">
          <x14:cfRule type="iconSet" priority="15" id="{BD7F3B5F-EBF6-4AE9-8CBC-67C241F3C9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T7:T21</xm:sqref>
        </x14:conditionalFormatting>
        <x14:conditionalFormatting xmlns:xm="http://schemas.microsoft.com/office/excel/2006/main">
          <x14:cfRule type="iconSet" priority="5" id="{43E9E47C-34E0-425F-A003-D9DB0C6BDFF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T26:T40</xm:sqref>
        </x14:conditionalFormatting>
        <x14:conditionalFormatting xmlns:xm="http://schemas.microsoft.com/office/excel/2006/main">
          <x14:cfRule type="iconSet" priority="2" id="{27976132-3175-4784-BEEC-63C938AE722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T45:T59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4151A-DA90-446D-B4B5-9E564B659768}">
  <sheetPr codeName="Folha3">
    <pageSetUpPr fitToPage="1"/>
  </sheetPr>
  <dimension ref="A1:AJ36"/>
  <sheetViews>
    <sheetView showGridLines="0" zoomScaleNormal="100" workbookViewId="0">
      <selection activeCell="U30" sqref="U30:V30"/>
    </sheetView>
  </sheetViews>
  <sheetFormatPr defaultRowHeight="15" x14ac:dyDescent="0.25"/>
  <cols>
    <col min="1" max="1" width="19.42578125" bestFit="1" customWidth="1"/>
    <col min="18" max="18" width="18.5703125" customWidth="1"/>
    <col min="19" max="20" width="9.140625" customWidth="1"/>
    <col min="21" max="22" width="9.7109375" customWidth="1"/>
    <col min="260" max="260" width="19.42578125" bestFit="1" customWidth="1"/>
    <col min="270" max="270" width="18.5703125" customWidth="1"/>
    <col min="271" max="272" width="9.140625" customWidth="1"/>
    <col min="273" max="273" width="0" hidden="1" customWidth="1"/>
    <col min="274" max="275" width="9.85546875" customWidth="1"/>
    <col min="516" max="516" width="19.42578125" bestFit="1" customWidth="1"/>
    <col min="526" max="526" width="18.5703125" customWidth="1"/>
    <col min="527" max="528" width="9.140625" customWidth="1"/>
    <col min="529" max="529" width="0" hidden="1" customWidth="1"/>
    <col min="530" max="531" width="9.85546875" customWidth="1"/>
    <col min="772" max="772" width="19.42578125" bestFit="1" customWidth="1"/>
    <col min="782" max="782" width="18.5703125" customWidth="1"/>
    <col min="783" max="784" width="9.140625" customWidth="1"/>
    <col min="785" max="785" width="0" hidden="1" customWidth="1"/>
    <col min="786" max="787" width="9.85546875" customWidth="1"/>
    <col min="1028" max="1028" width="19.42578125" bestFit="1" customWidth="1"/>
    <col min="1038" max="1038" width="18.5703125" customWidth="1"/>
    <col min="1039" max="1040" width="9.140625" customWidth="1"/>
    <col min="1041" max="1041" width="0" hidden="1" customWidth="1"/>
    <col min="1042" max="1043" width="9.85546875" customWidth="1"/>
    <col min="1284" max="1284" width="19.42578125" bestFit="1" customWidth="1"/>
    <col min="1294" max="1294" width="18.5703125" customWidth="1"/>
    <col min="1295" max="1296" width="9.140625" customWidth="1"/>
    <col min="1297" max="1297" width="0" hidden="1" customWidth="1"/>
    <col min="1298" max="1299" width="9.85546875" customWidth="1"/>
    <col min="1540" max="1540" width="19.42578125" bestFit="1" customWidth="1"/>
    <col min="1550" max="1550" width="18.5703125" customWidth="1"/>
    <col min="1551" max="1552" width="9.140625" customWidth="1"/>
    <col min="1553" max="1553" width="0" hidden="1" customWidth="1"/>
    <col min="1554" max="1555" width="9.85546875" customWidth="1"/>
    <col min="1796" max="1796" width="19.42578125" bestFit="1" customWidth="1"/>
    <col min="1806" max="1806" width="18.5703125" customWidth="1"/>
    <col min="1807" max="1808" width="9.140625" customWidth="1"/>
    <col min="1809" max="1809" width="0" hidden="1" customWidth="1"/>
    <col min="1810" max="1811" width="9.85546875" customWidth="1"/>
    <col min="2052" max="2052" width="19.42578125" bestFit="1" customWidth="1"/>
    <col min="2062" max="2062" width="18.5703125" customWidth="1"/>
    <col min="2063" max="2064" width="9.140625" customWidth="1"/>
    <col min="2065" max="2065" width="0" hidden="1" customWidth="1"/>
    <col min="2066" max="2067" width="9.85546875" customWidth="1"/>
    <col min="2308" max="2308" width="19.42578125" bestFit="1" customWidth="1"/>
    <col min="2318" max="2318" width="18.5703125" customWidth="1"/>
    <col min="2319" max="2320" width="9.140625" customWidth="1"/>
    <col min="2321" max="2321" width="0" hidden="1" customWidth="1"/>
    <col min="2322" max="2323" width="9.85546875" customWidth="1"/>
    <col min="2564" max="2564" width="19.42578125" bestFit="1" customWidth="1"/>
    <col min="2574" max="2574" width="18.5703125" customWidth="1"/>
    <col min="2575" max="2576" width="9.140625" customWidth="1"/>
    <col min="2577" max="2577" width="0" hidden="1" customWidth="1"/>
    <col min="2578" max="2579" width="9.85546875" customWidth="1"/>
    <col min="2820" max="2820" width="19.42578125" bestFit="1" customWidth="1"/>
    <col min="2830" max="2830" width="18.5703125" customWidth="1"/>
    <col min="2831" max="2832" width="9.140625" customWidth="1"/>
    <col min="2833" max="2833" width="0" hidden="1" customWidth="1"/>
    <col min="2834" max="2835" width="9.85546875" customWidth="1"/>
    <col min="3076" max="3076" width="19.42578125" bestFit="1" customWidth="1"/>
    <col min="3086" max="3086" width="18.5703125" customWidth="1"/>
    <col min="3087" max="3088" width="9.140625" customWidth="1"/>
    <col min="3089" max="3089" width="0" hidden="1" customWidth="1"/>
    <col min="3090" max="3091" width="9.85546875" customWidth="1"/>
    <col min="3332" max="3332" width="19.42578125" bestFit="1" customWidth="1"/>
    <col min="3342" max="3342" width="18.5703125" customWidth="1"/>
    <col min="3343" max="3344" width="9.140625" customWidth="1"/>
    <col min="3345" max="3345" width="0" hidden="1" customWidth="1"/>
    <col min="3346" max="3347" width="9.85546875" customWidth="1"/>
    <col min="3588" max="3588" width="19.42578125" bestFit="1" customWidth="1"/>
    <col min="3598" max="3598" width="18.5703125" customWidth="1"/>
    <col min="3599" max="3600" width="9.140625" customWidth="1"/>
    <col min="3601" max="3601" width="0" hidden="1" customWidth="1"/>
    <col min="3602" max="3603" width="9.85546875" customWidth="1"/>
    <col min="3844" max="3844" width="19.42578125" bestFit="1" customWidth="1"/>
    <col min="3854" max="3854" width="18.5703125" customWidth="1"/>
    <col min="3855" max="3856" width="9.140625" customWidth="1"/>
    <col min="3857" max="3857" width="0" hidden="1" customWidth="1"/>
    <col min="3858" max="3859" width="9.85546875" customWidth="1"/>
    <col min="4100" max="4100" width="19.42578125" bestFit="1" customWidth="1"/>
    <col min="4110" max="4110" width="18.5703125" customWidth="1"/>
    <col min="4111" max="4112" width="9.140625" customWidth="1"/>
    <col min="4113" max="4113" width="0" hidden="1" customWidth="1"/>
    <col min="4114" max="4115" width="9.85546875" customWidth="1"/>
    <col min="4356" max="4356" width="19.42578125" bestFit="1" customWidth="1"/>
    <col min="4366" max="4366" width="18.5703125" customWidth="1"/>
    <col min="4367" max="4368" width="9.140625" customWidth="1"/>
    <col min="4369" max="4369" width="0" hidden="1" customWidth="1"/>
    <col min="4370" max="4371" width="9.85546875" customWidth="1"/>
    <col min="4612" max="4612" width="19.42578125" bestFit="1" customWidth="1"/>
    <col min="4622" max="4622" width="18.5703125" customWidth="1"/>
    <col min="4623" max="4624" width="9.140625" customWidth="1"/>
    <col min="4625" max="4625" width="0" hidden="1" customWidth="1"/>
    <col min="4626" max="4627" width="9.85546875" customWidth="1"/>
    <col min="4868" max="4868" width="19.42578125" bestFit="1" customWidth="1"/>
    <col min="4878" max="4878" width="18.5703125" customWidth="1"/>
    <col min="4879" max="4880" width="9.140625" customWidth="1"/>
    <col min="4881" max="4881" width="0" hidden="1" customWidth="1"/>
    <col min="4882" max="4883" width="9.85546875" customWidth="1"/>
    <col min="5124" max="5124" width="19.42578125" bestFit="1" customWidth="1"/>
    <col min="5134" max="5134" width="18.5703125" customWidth="1"/>
    <col min="5135" max="5136" width="9.140625" customWidth="1"/>
    <col min="5137" max="5137" width="0" hidden="1" customWidth="1"/>
    <col min="5138" max="5139" width="9.85546875" customWidth="1"/>
    <col min="5380" max="5380" width="19.42578125" bestFit="1" customWidth="1"/>
    <col min="5390" max="5390" width="18.5703125" customWidth="1"/>
    <col min="5391" max="5392" width="9.140625" customWidth="1"/>
    <col min="5393" max="5393" width="0" hidden="1" customWidth="1"/>
    <col min="5394" max="5395" width="9.85546875" customWidth="1"/>
    <col min="5636" max="5636" width="19.42578125" bestFit="1" customWidth="1"/>
    <col min="5646" max="5646" width="18.5703125" customWidth="1"/>
    <col min="5647" max="5648" width="9.140625" customWidth="1"/>
    <col min="5649" max="5649" width="0" hidden="1" customWidth="1"/>
    <col min="5650" max="5651" width="9.85546875" customWidth="1"/>
    <col min="5892" max="5892" width="19.42578125" bestFit="1" customWidth="1"/>
    <col min="5902" max="5902" width="18.5703125" customWidth="1"/>
    <col min="5903" max="5904" width="9.140625" customWidth="1"/>
    <col min="5905" max="5905" width="0" hidden="1" customWidth="1"/>
    <col min="5906" max="5907" width="9.85546875" customWidth="1"/>
    <col min="6148" max="6148" width="19.42578125" bestFit="1" customWidth="1"/>
    <col min="6158" max="6158" width="18.5703125" customWidth="1"/>
    <col min="6159" max="6160" width="9.140625" customWidth="1"/>
    <col min="6161" max="6161" width="0" hidden="1" customWidth="1"/>
    <col min="6162" max="6163" width="9.85546875" customWidth="1"/>
    <col min="6404" max="6404" width="19.42578125" bestFit="1" customWidth="1"/>
    <col min="6414" max="6414" width="18.5703125" customWidth="1"/>
    <col min="6415" max="6416" width="9.140625" customWidth="1"/>
    <col min="6417" max="6417" width="0" hidden="1" customWidth="1"/>
    <col min="6418" max="6419" width="9.85546875" customWidth="1"/>
    <col min="6660" max="6660" width="19.42578125" bestFit="1" customWidth="1"/>
    <col min="6670" max="6670" width="18.5703125" customWidth="1"/>
    <col min="6671" max="6672" width="9.140625" customWidth="1"/>
    <col min="6673" max="6673" width="0" hidden="1" customWidth="1"/>
    <col min="6674" max="6675" width="9.85546875" customWidth="1"/>
    <col min="6916" max="6916" width="19.42578125" bestFit="1" customWidth="1"/>
    <col min="6926" max="6926" width="18.5703125" customWidth="1"/>
    <col min="6927" max="6928" width="9.140625" customWidth="1"/>
    <col min="6929" max="6929" width="0" hidden="1" customWidth="1"/>
    <col min="6930" max="6931" width="9.85546875" customWidth="1"/>
    <col min="7172" max="7172" width="19.42578125" bestFit="1" customWidth="1"/>
    <col min="7182" max="7182" width="18.5703125" customWidth="1"/>
    <col min="7183" max="7184" width="9.140625" customWidth="1"/>
    <col min="7185" max="7185" width="0" hidden="1" customWidth="1"/>
    <col min="7186" max="7187" width="9.85546875" customWidth="1"/>
    <col min="7428" max="7428" width="19.42578125" bestFit="1" customWidth="1"/>
    <col min="7438" max="7438" width="18.5703125" customWidth="1"/>
    <col min="7439" max="7440" width="9.140625" customWidth="1"/>
    <col min="7441" max="7441" width="0" hidden="1" customWidth="1"/>
    <col min="7442" max="7443" width="9.85546875" customWidth="1"/>
    <col min="7684" max="7684" width="19.42578125" bestFit="1" customWidth="1"/>
    <col min="7694" max="7694" width="18.5703125" customWidth="1"/>
    <col min="7695" max="7696" width="9.140625" customWidth="1"/>
    <col min="7697" max="7697" width="0" hidden="1" customWidth="1"/>
    <col min="7698" max="7699" width="9.85546875" customWidth="1"/>
    <col min="7940" max="7940" width="19.42578125" bestFit="1" customWidth="1"/>
    <col min="7950" max="7950" width="18.5703125" customWidth="1"/>
    <col min="7951" max="7952" width="9.140625" customWidth="1"/>
    <col min="7953" max="7953" width="0" hidden="1" customWidth="1"/>
    <col min="7954" max="7955" width="9.85546875" customWidth="1"/>
    <col min="8196" max="8196" width="19.42578125" bestFit="1" customWidth="1"/>
    <col min="8206" max="8206" width="18.5703125" customWidth="1"/>
    <col min="8207" max="8208" width="9.140625" customWidth="1"/>
    <col min="8209" max="8209" width="0" hidden="1" customWidth="1"/>
    <col min="8210" max="8211" width="9.85546875" customWidth="1"/>
    <col min="8452" max="8452" width="19.42578125" bestFit="1" customWidth="1"/>
    <col min="8462" max="8462" width="18.5703125" customWidth="1"/>
    <col min="8463" max="8464" width="9.140625" customWidth="1"/>
    <col min="8465" max="8465" width="0" hidden="1" customWidth="1"/>
    <col min="8466" max="8467" width="9.85546875" customWidth="1"/>
    <col min="8708" max="8708" width="19.42578125" bestFit="1" customWidth="1"/>
    <col min="8718" max="8718" width="18.5703125" customWidth="1"/>
    <col min="8719" max="8720" width="9.140625" customWidth="1"/>
    <col min="8721" max="8721" width="0" hidden="1" customWidth="1"/>
    <col min="8722" max="8723" width="9.85546875" customWidth="1"/>
    <col min="8964" max="8964" width="19.42578125" bestFit="1" customWidth="1"/>
    <col min="8974" max="8974" width="18.5703125" customWidth="1"/>
    <col min="8975" max="8976" width="9.140625" customWidth="1"/>
    <col min="8977" max="8977" width="0" hidden="1" customWidth="1"/>
    <col min="8978" max="8979" width="9.85546875" customWidth="1"/>
    <col min="9220" max="9220" width="19.42578125" bestFit="1" customWidth="1"/>
    <col min="9230" max="9230" width="18.5703125" customWidth="1"/>
    <col min="9231" max="9232" width="9.140625" customWidth="1"/>
    <col min="9233" max="9233" width="0" hidden="1" customWidth="1"/>
    <col min="9234" max="9235" width="9.85546875" customWidth="1"/>
    <col min="9476" max="9476" width="19.42578125" bestFit="1" customWidth="1"/>
    <col min="9486" max="9486" width="18.5703125" customWidth="1"/>
    <col min="9487" max="9488" width="9.140625" customWidth="1"/>
    <col min="9489" max="9489" width="0" hidden="1" customWidth="1"/>
    <col min="9490" max="9491" width="9.85546875" customWidth="1"/>
    <col min="9732" max="9732" width="19.42578125" bestFit="1" customWidth="1"/>
    <col min="9742" max="9742" width="18.5703125" customWidth="1"/>
    <col min="9743" max="9744" width="9.140625" customWidth="1"/>
    <col min="9745" max="9745" width="0" hidden="1" customWidth="1"/>
    <col min="9746" max="9747" width="9.85546875" customWidth="1"/>
    <col min="9988" max="9988" width="19.42578125" bestFit="1" customWidth="1"/>
    <col min="9998" max="9998" width="18.5703125" customWidth="1"/>
    <col min="9999" max="10000" width="9.140625" customWidth="1"/>
    <col min="10001" max="10001" width="0" hidden="1" customWidth="1"/>
    <col min="10002" max="10003" width="9.85546875" customWidth="1"/>
    <col min="10244" max="10244" width="19.42578125" bestFit="1" customWidth="1"/>
    <col min="10254" max="10254" width="18.5703125" customWidth="1"/>
    <col min="10255" max="10256" width="9.140625" customWidth="1"/>
    <col min="10257" max="10257" width="0" hidden="1" customWidth="1"/>
    <col min="10258" max="10259" width="9.85546875" customWidth="1"/>
    <col min="10500" max="10500" width="19.42578125" bestFit="1" customWidth="1"/>
    <col min="10510" max="10510" width="18.5703125" customWidth="1"/>
    <col min="10511" max="10512" width="9.140625" customWidth="1"/>
    <col min="10513" max="10513" width="0" hidden="1" customWidth="1"/>
    <col min="10514" max="10515" width="9.85546875" customWidth="1"/>
    <col min="10756" max="10756" width="19.42578125" bestFit="1" customWidth="1"/>
    <col min="10766" max="10766" width="18.5703125" customWidth="1"/>
    <col min="10767" max="10768" width="9.140625" customWidth="1"/>
    <col min="10769" max="10769" width="0" hidden="1" customWidth="1"/>
    <col min="10770" max="10771" width="9.85546875" customWidth="1"/>
    <col min="11012" max="11012" width="19.42578125" bestFit="1" customWidth="1"/>
    <col min="11022" max="11022" width="18.5703125" customWidth="1"/>
    <col min="11023" max="11024" width="9.140625" customWidth="1"/>
    <col min="11025" max="11025" width="0" hidden="1" customWidth="1"/>
    <col min="11026" max="11027" width="9.85546875" customWidth="1"/>
    <col min="11268" max="11268" width="19.42578125" bestFit="1" customWidth="1"/>
    <col min="11278" max="11278" width="18.5703125" customWidth="1"/>
    <col min="11279" max="11280" width="9.140625" customWidth="1"/>
    <col min="11281" max="11281" width="0" hidden="1" customWidth="1"/>
    <col min="11282" max="11283" width="9.85546875" customWidth="1"/>
    <col min="11524" max="11524" width="19.42578125" bestFit="1" customWidth="1"/>
    <col min="11534" max="11534" width="18.5703125" customWidth="1"/>
    <col min="11535" max="11536" width="9.140625" customWidth="1"/>
    <col min="11537" max="11537" width="0" hidden="1" customWidth="1"/>
    <col min="11538" max="11539" width="9.85546875" customWidth="1"/>
    <col min="11780" max="11780" width="19.42578125" bestFit="1" customWidth="1"/>
    <col min="11790" max="11790" width="18.5703125" customWidth="1"/>
    <col min="11791" max="11792" width="9.140625" customWidth="1"/>
    <col min="11793" max="11793" width="0" hidden="1" customWidth="1"/>
    <col min="11794" max="11795" width="9.85546875" customWidth="1"/>
    <col min="12036" max="12036" width="19.42578125" bestFit="1" customWidth="1"/>
    <col min="12046" max="12046" width="18.5703125" customWidth="1"/>
    <col min="12047" max="12048" width="9.140625" customWidth="1"/>
    <col min="12049" max="12049" width="0" hidden="1" customWidth="1"/>
    <col min="12050" max="12051" width="9.85546875" customWidth="1"/>
    <col min="12292" max="12292" width="19.42578125" bestFit="1" customWidth="1"/>
    <col min="12302" max="12302" width="18.5703125" customWidth="1"/>
    <col min="12303" max="12304" width="9.140625" customWidth="1"/>
    <col min="12305" max="12305" width="0" hidden="1" customWidth="1"/>
    <col min="12306" max="12307" width="9.85546875" customWidth="1"/>
    <col min="12548" max="12548" width="19.42578125" bestFit="1" customWidth="1"/>
    <col min="12558" max="12558" width="18.5703125" customWidth="1"/>
    <col min="12559" max="12560" width="9.140625" customWidth="1"/>
    <col min="12561" max="12561" width="0" hidden="1" customWidth="1"/>
    <col min="12562" max="12563" width="9.85546875" customWidth="1"/>
    <col min="12804" max="12804" width="19.42578125" bestFit="1" customWidth="1"/>
    <col min="12814" max="12814" width="18.5703125" customWidth="1"/>
    <col min="12815" max="12816" width="9.140625" customWidth="1"/>
    <col min="12817" max="12817" width="0" hidden="1" customWidth="1"/>
    <col min="12818" max="12819" width="9.85546875" customWidth="1"/>
    <col min="13060" max="13060" width="19.42578125" bestFit="1" customWidth="1"/>
    <col min="13070" max="13070" width="18.5703125" customWidth="1"/>
    <col min="13071" max="13072" width="9.140625" customWidth="1"/>
    <col min="13073" max="13073" width="0" hidden="1" customWidth="1"/>
    <col min="13074" max="13075" width="9.85546875" customWidth="1"/>
    <col min="13316" max="13316" width="19.42578125" bestFit="1" customWidth="1"/>
    <col min="13326" max="13326" width="18.5703125" customWidth="1"/>
    <col min="13327" max="13328" width="9.140625" customWidth="1"/>
    <col min="13329" max="13329" width="0" hidden="1" customWidth="1"/>
    <col min="13330" max="13331" width="9.85546875" customWidth="1"/>
    <col min="13572" max="13572" width="19.42578125" bestFit="1" customWidth="1"/>
    <col min="13582" max="13582" width="18.5703125" customWidth="1"/>
    <col min="13583" max="13584" width="9.140625" customWidth="1"/>
    <col min="13585" max="13585" width="0" hidden="1" customWidth="1"/>
    <col min="13586" max="13587" width="9.85546875" customWidth="1"/>
    <col min="13828" max="13828" width="19.42578125" bestFit="1" customWidth="1"/>
    <col min="13838" max="13838" width="18.5703125" customWidth="1"/>
    <col min="13839" max="13840" width="9.140625" customWidth="1"/>
    <col min="13841" max="13841" width="0" hidden="1" customWidth="1"/>
    <col min="13842" max="13843" width="9.85546875" customWidth="1"/>
    <col min="14084" max="14084" width="19.42578125" bestFit="1" customWidth="1"/>
    <col min="14094" max="14094" width="18.5703125" customWidth="1"/>
    <col min="14095" max="14096" width="9.140625" customWidth="1"/>
    <col min="14097" max="14097" width="0" hidden="1" customWidth="1"/>
    <col min="14098" max="14099" width="9.85546875" customWidth="1"/>
    <col min="14340" max="14340" width="19.42578125" bestFit="1" customWidth="1"/>
    <col min="14350" max="14350" width="18.5703125" customWidth="1"/>
    <col min="14351" max="14352" width="9.140625" customWidth="1"/>
    <col min="14353" max="14353" width="0" hidden="1" customWidth="1"/>
    <col min="14354" max="14355" width="9.85546875" customWidth="1"/>
    <col min="14596" max="14596" width="19.42578125" bestFit="1" customWidth="1"/>
    <col min="14606" max="14606" width="18.5703125" customWidth="1"/>
    <col min="14607" max="14608" width="9.140625" customWidth="1"/>
    <col min="14609" max="14609" width="0" hidden="1" customWidth="1"/>
    <col min="14610" max="14611" width="9.85546875" customWidth="1"/>
    <col min="14852" max="14852" width="19.42578125" bestFit="1" customWidth="1"/>
    <col min="14862" max="14862" width="18.5703125" customWidth="1"/>
    <col min="14863" max="14864" width="9.140625" customWidth="1"/>
    <col min="14865" max="14865" width="0" hidden="1" customWidth="1"/>
    <col min="14866" max="14867" width="9.85546875" customWidth="1"/>
    <col min="15108" max="15108" width="19.42578125" bestFit="1" customWidth="1"/>
    <col min="15118" max="15118" width="18.5703125" customWidth="1"/>
    <col min="15119" max="15120" width="9.140625" customWidth="1"/>
    <col min="15121" max="15121" width="0" hidden="1" customWidth="1"/>
    <col min="15122" max="15123" width="9.85546875" customWidth="1"/>
    <col min="15364" max="15364" width="19.42578125" bestFit="1" customWidth="1"/>
    <col min="15374" max="15374" width="18.5703125" customWidth="1"/>
    <col min="15375" max="15376" width="9.140625" customWidth="1"/>
    <col min="15377" max="15377" width="0" hidden="1" customWidth="1"/>
    <col min="15378" max="15379" width="9.85546875" customWidth="1"/>
    <col min="15620" max="15620" width="19.42578125" bestFit="1" customWidth="1"/>
    <col min="15630" max="15630" width="18.5703125" customWidth="1"/>
    <col min="15631" max="15632" width="9.140625" customWidth="1"/>
    <col min="15633" max="15633" width="0" hidden="1" customWidth="1"/>
    <col min="15634" max="15635" width="9.85546875" customWidth="1"/>
    <col min="15876" max="15876" width="19.42578125" bestFit="1" customWidth="1"/>
    <col min="15886" max="15886" width="18.5703125" customWidth="1"/>
    <col min="15887" max="15888" width="9.140625" customWidth="1"/>
    <col min="15889" max="15889" width="0" hidden="1" customWidth="1"/>
    <col min="15890" max="15891" width="9.85546875" customWidth="1"/>
    <col min="16132" max="16132" width="19.42578125" bestFit="1" customWidth="1"/>
    <col min="16142" max="16142" width="18.5703125" customWidth="1"/>
    <col min="16143" max="16144" width="9.140625" customWidth="1"/>
    <col min="16145" max="16145" width="0" hidden="1" customWidth="1"/>
    <col min="16146" max="16147" width="9.85546875" customWidth="1"/>
  </cols>
  <sheetData>
    <row r="1" spans="1:36" ht="15.75" x14ac:dyDescent="0.25">
      <c r="A1" s="4" t="s">
        <v>48</v>
      </c>
    </row>
    <row r="2" spans="1:36" ht="15.75" thickBot="1" x14ac:dyDescent="0.3"/>
    <row r="3" spans="1:36" ht="22.5" customHeight="1" x14ac:dyDescent="0.25">
      <c r="A3" s="313" t="s">
        <v>3</v>
      </c>
      <c r="B3" s="315">
        <v>2007</v>
      </c>
      <c r="C3" s="311">
        <v>2008</v>
      </c>
      <c r="D3" s="311">
        <v>2009</v>
      </c>
      <c r="E3" s="311">
        <v>2010</v>
      </c>
      <c r="F3" s="311">
        <v>2011</v>
      </c>
      <c r="G3" s="311">
        <v>2012</v>
      </c>
      <c r="H3" s="311">
        <v>2013</v>
      </c>
      <c r="I3" s="311">
        <v>2014</v>
      </c>
      <c r="J3" s="311">
        <v>2015</v>
      </c>
      <c r="K3" s="311">
        <v>2016</v>
      </c>
      <c r="L3" s="323">
        <v>2017</v>
      </c>
      <c r="M3" s="311">
        <v>2018</v>
      </c>
      <c r="N3" s="311">
        <v>2019</v>
      </c>
      <c r="O3" s="317">
        <v>2020</v>
      </c>
      <c r="P3" s="311">
        <v>2021</v>
      </c>
      <c r="Q3" s="327">
        <v>2022</v>
      </c>
      <c r="R3" s="271" t="s">
        <v>49</v>
      </c>
      <c r="S3" s="319" t="s">
        <v>179</v>
      </c>
      <c r="T3" s="320"/>
      <c r="U3" s="325" t="s">
        <v>147</v>
      </c>
      <c r="V3" s="326"/>
    </row>
    <row r="4" spans="1:36" ht="31.5" customHeight="1" thickBot="1" x14ac:dyDescent="0.3">
      <c r="A4" s="314"/>
      <c r="B4" s="316"/>
      <c r="C4" s="312"/>
      <c r="D4" s="312"/>
      <c r="E4" s="312"/>
      <c r="F4" s="312"/>
      <c r="G4" s="312"/>
      <c r="H4" s="312"/>
      <c r="I4" s="312"/>
      <c r="J4" s="312"/>
      <c r="K4" s="312"/>
      <c r="L4" s="324"/>
      <c r="M4" s="312"/>
      <c r="N4" s="312"/>
      <c r="O4" s="318"/>
      <c r="P4" s="312"/>
      <c r="Q4" s="328"/>
      <c r="R4" s="174" t="s">
        <v>146</v>
      </c>
      <c r="S4" s="127">
        <v>2022</v>
      </c>
      <c r="T4" s="264">
        <v>2023</v>
      </c>
      <c r="U4" s="297" t="s">
        <v>180</v>
      </c>
      <c r="V4" s="298" t="s">
        <v>181</v>
      </c>
    </row>
    <row r="5" spans="1:36" ht="3" customHeight="1" thickBot="1" x14ac:dyDescent="0.3">
      <c r="A5" s="101"/>
      <c r="B5" s="101">
        <v>2007</v>
      </c>
      <c r="C5" s="101">
        <v>2008</v>
      </c>
      <c r="D5" s="101">
        <v>2009</v>
      </c>
      <c r="E5" s="101">
        <v>2010</v>
      </c>
      <c r="F5" s="101">
        <v>2011</v>
      </c>
      <c r="G5" s="101"/>
      <c r="H5" s="101"/>
      <c r="I5" s="101"/>
      <c r="J5" s="101"/>
      <c r="K5" s="101"/>
      <c r="L5" s="101"/>
      <c r="M5" s="101"/>
      <c r="N5" s="101"/>
      <c r="O5" s="273"/>
      <c r="P5" s="101"/>
      <c r="Q5" s="301"/>
      <c r="R5" s="175"/>
      <c r="S5" s="101"/>
      <c r="T5" s="101"/>
      <c r="U5" s="101"/>
      <c r="V5" s="101"/>
    </row>
    <row r="6" spans="1:36" ht="27.95" customHeight="1" x14ac:dyDescent="0.25">
      <c r="A6" s="111" t="s">
        <v>50</v>
      </c>
      <c r="B6" s="115">
        <v>595986.61599999934</v>
      </c>
      <c r="C6" s="153">
        <v>575965.5770000004</v>
      </c>
      <c r="D6" s="153">
        <v>544011.29100000043</v>
      </c>
      <c r="E6" s="153">
        <v>614380.20499999926</v>
      </c>
      <c r="F6" s="153">
        <v>656918.26000000106</v>
      </c>
      <c r="G6" s="153">
        <v>703504.83500000078</v>
      </c>
      <c r="H6" s="153">
        <v>720793.56200000143</v>
      </c>
      <c r="I6" s="153">
        <v>726284.80299999879</v>
      </c>
      <c r="J6" s="153">
        <f>SUM('[1]2'!T7:T18)</f>
        <v>735533.90500000014</v>
      </c>
      <c r="K6" s="153">
        <v>723973.625</v>
      </c>
      <c r="L6" s="274">
        <v>778040.99999999534</v>
      </c>
      <c r="M6" s="153">
        <v>800341.53700000001</v>
      </c>
      <c r="N6" s="153">
        <v>819402.33799999987</v>
      </c>
      <c r="O6" s="153">
        <v>856189.67600000137</v>
      </c>
      <c r="P6" s="112">
        <v>925952.67900000024</v>
      </c>
      <c r="Q6" s="147">
        <v>938781.55699999968</v>
      </c>
      <c r="R6" s="100"/>
      <c r="S6" s="115">
        <v>430756.63499999966</v>
      </c>
      <c r="T6" s="147">
        <v>447602.20600000024</v>
      </c>
      <c r="U6" s="112">
        <v>919950.52900000021</v>
      </c>
      <c r="V6" s="147">
        <v>892773.43200000026</v>
      </c>
      <c r="AA6" s="101"/>
      <c r="AB6" s="101" t="s">
        <v>51</v>
      </c>
      <c r="AC6" s="101"/>
      <c r="AD6" s="101"/>
      <c r="AE6" s="101" t="s">
        <v>52</v>
      </c>
      <c r="AF6" s="101"/>
      <c r="AG6" s="101"/>
      <c r="AH6" s="101" t="s">
        <v>53</v>
      </c>
      <c r="AI6" s="101"/>
      <c r="AJ6" s="101"/>
    </row>
    <row r="7" spans="1:36" ht="27.95" customHeight="1" thickBot="1" x14ac:dyDescent="0.3">
      <c r="A7" s="114" t="s">
        <v>54</v>
      </c>
      <c r="B7" s="275"/>
      <c r="C7" s="276">
        <f t="shared" ref="C7:O7" si="0">(C6-B6)/B6</f>
        <v>-3.3593101694751756E-2</v>
      </c>
      <c r="D7" s="276">
        <f t="shared" si="0"/>
        <v>-5.547950654696842E-2</v>
      </c>
      <c r="E7" s="276">
        <f t="shared" si="0"/>
        <v>0.12935193655750571</v>
      </c>
      <c r="F7" s="276">
        <f t="shared" si="0"/>
        <v>6.9237346278111039E-2</v>
      </c>
      <c r="G7" s="276">
        <f t="shared" si="0"/>
        <v>7.0916851968766473E-2</v>
      </c>
      <c r="H7" s="276">
        <f t="shared" si="0"/>
        <v>2.4575136004574345E-2</v>
      </c>
      <c r="I7" s="276">
        <f t="shared" si="0"/>
        <v>7.6183269239540599E-3</v>
      </c>
      <c r="J7" s="276">
        <f t="shared" si="0"/>
        <v>1.2734814169037992E-2</v>
      </c>
      <c r="K7" s="276">
        <f t="shared" si="0"/>
        <v>-1.5716855363724046E-2</v>
      </c>
      <c r="L7" s="277">
        <f t="shared" si="0"/>
        <v>7.4681415362328071E-2</v>
      </c>
      <c r="M7" s="276">
        <f t="shared" si="0"/>
        <v>2.8662418818551721E-2</v>
      </c>
      <c r="N7" s="276">
        <f t="shared" si="0"/>
        <v>2.3815833764479301E-2</v>
      </c>
      <c r="O7" s="276">
        <f t="shared" si="0"/>
        <v>4.4895329551770828E-2</v>
      </c>
      <c r="P7" s="287">
        <f>(P6-O6)/O6</f>
        <v>8.1480780433982658E-2</v>
      </c>
      <c r="Q7" s="278">
        <f>(Q6-P6)/P6</f>
        <v>1.3854787929178226E-2</v>
      </c>
      <c r="S7" s="118"/>
      <c r="T7" s="278">
        <f>(T6-S6)/S6</f>
        <v>3.9106933315143463E-2</v>
      </c>
      <c r="V7" s="278">
        <f>(V6-U6)/U6</f>
        <v>-2.954191137814971E-2</v>
      </c>
      <c r="AA7" s="101"/>
      <c r="AB7" s="101">
        <v>2012</v>
      </c>
      <c r="AC7" s="101">
        <v>2013</v>
      </c>
      <c r="AD7" s="101"/>
      <c r="AE7" s="101">
        <v>2012</v>
      </c>
      <c r="AF7" s="101">
        <v>2013</v>
      </c>
      <c r="AG7" s="101"/>
      <c r="AH7" s="101">
        <v>2012</v>
      </c>
      <c r="AI7" s="101">
        <v>2013</v>
      </c>
      <c r="AJ7" s="101"/>
    </row>
    <row r="8" spans="1:36" ht="27.95" customHeight="1" x14ac:dyDescent="0.25">
      <c r="A8" s="111" t="s">
        <v>55</v>
      </c>
      <c r="B8" s="115">
        <v>63256.660999999986</v>
      </c>
      <c r="C8" s="153">
        <v>80362.627999999997</v>
      </c>
      <c r="D8" s="153">
        <v>79098.747999999992</v>
      </c>
      <c r="E8" s="153">
        <v>89493.365000000005</v>
      </c>
      <c r="F8" s="153">
        <v>81914.569000000003</v>
      </c>
      <c r="G8" s="153">
        <v>86371.3</v>
      </c>
      <c r="H8" s="153">
        <v>122399.001</v>
      </c>
      <c r="I8" s="153">
        <v>125153.99099999999</v>
      </c>
      <c r="J8" s="153">
        <v>116754.90900000001</v>
      </c>
      <c r="K8" s="153">
        <v>110190.53600000002</v>
      </c>
      <c r="L8" s="274">
        <v>137205.92600000018</v>
      </c>
      <c r="M8" s="153">
        <v>154727.05100000001</v>
      </c>
      <c r="N8" s="153">
        <v>169208.33799999999</v>
      </c>
      <c r="O8" s="153">
        <v>166254.71299999979</v>
      </c>
      <c r="P8" s="112">
        <v>167736.79199999999</v>
      </c>
      <c r="Q8" s="147">
        <v>197368.76900000003</v>
      </c>
      <c r="R8" s="100"/>
      <c r="S8" s="115">
        <v>93764.511000000013</v>
      </c>
      <c r="T8" s="147">
        <v>104179.20899999999</v>
      </c>
      <c r="U8" s="112">
        <v>182016.78400000004</v>
      </c>
      <c r="V8" s="147">
        <v>201130.30599999998</v>
      </c>
      <c r="AA8" s="101" t="s">
        <v>56</v>
      </c>
      <c r="AB8" s="101"/>
      <c r="AC8" s="105"/>
      <c r="AD8" s="101"/>
      <c r="AE8" s="105"/>
      <c r="AF8" s="105"/>
      <c r="AG8" s="101"/>
      <c r="AH8" s="101"/>
      <c r="AI8" s="105" t="e">
        <f>#REF!-#REF!</f>
        <v>#REF!</v>
      </c>
      <c r="AJ8" s="101"/>
    </row>
    <row r="9" spans="1:36" ht="27.95" customHeight="1" thickBot="1" x14ac:dyDescent="0.3">
      <c r="A9" s="113" t="s">
        <v>54</v>
      </c>
      <c r="B9" s="116"/>
      <c r="C9" s="279">
        <f t="shared" ref="C9:Q9" si="1">(C8-B8)/B8</f>
        <v>0.2704215924390953</v>
      </c>
      <c r="D9" s="279">
        <f t="shared" si="1"/>
        <v>-1.5727210912017519E-2</v>
      </c>
      <c r="E9" s="279">
        <f t="shared" si="1"/>
        <v>0.13141316724760313</v>
      </c>
      <c r="F9" s="279">
        <f t="shared" si="1"/>
        <v>-8.4685563002352207E-2</v>
      </c>
      <c r="G9" s="279">
        <f t="shared" si="1"/>
        <v>5.4407061581438577E-2</v>
      </c>
      <c r="H9" s="279">
        <f t="shared" si="1"/>
        <v>0.41712583925447455</v>
      </c>
      <c r="I9" s="279">
        <f t="shared" si="1"/>
        <v>2.250827194251357E-2</v>
      </c>
      <c r="J9" s="279">
        <f t="shared" si="1"/>
        <v>-6.7109981334913887E-2</v>
      </c>
      <c r="K9" s="279">
        <f t="shared" si="1"/>
        <v>-5.6223528896759203E-2</v>
      </c>
      <c r="L9" s="280">
        <f t="shared" si="1"/>
        <v>0.24516978481709314</v>
      </c>
      <c r="M9" s="279">
        <f t="shared" si="1"/>
        <v>0.12769947706194412</v>
      </c>
      <c r="N9" s="279">
        <f t="shared" si="1"/>
        <v>9.3592470782629861E-2</v>
      </c>
      <c r="O9" s="279">
        <f t="shared" si="1"/>
        <v>-1.7455552338089889E-2</v>
      </c>
      <c r="P9" s="288">
        <f t="shared" si="1"/>
        <v>8.9145081860037469E-3</v>
      </c>
      <c r="Q9" s="281">
        <f t="shared" si="1"/>
        <v>0.17665758744211613</v>
      </c>
      <c r="R9" s="10"/>
      <c r="S9" s="116"/>
      <c r="T9" s="281">
        <f>(T8-S8)/S8</f>
        <v>0.11107291968919854</v>
      </c>
      <c r="U9" s="299"/>
      <c r="V9" s="281">
        <f>(V8-U8)/U8</f>
        <v>0.10500966767987689</v>
      </c>
      <c r="AA9" s="101" t="s">
        <v>57</v>
      </c>
      <c r="AB9" s="101"/>
      <c r="AC9" s="105"/>
      <c r="AD9" s="101"/>
      <c r="AE9" s="105"/>
      <c r="AF9" s="105"/>
      <c r="AG9" s="101"/>
      <c r="AH9" s="101"/>
      <c r="AI9" s="105" t="e">
        <f>#REF!-#REF!</f>
        <v>#REF!</v>
      </c>
      <c r="AJ9" s="101"/>
    </row>
    <row r="10" spans="1:36" ht="27.95" customHeight="1" x14ac:dyDescent="0.25">
      <c r="A10" s="8" t="s">
        <v>58</v>
      </c>
      <c r="B10" s="19">
        <f>(B6-B8)</f>
        <v>532729.95499999938</v>
      </c>
      <c r="C10" s="154">
        <f t="shared" ref="C10:L10" si="2">(C6-C8)</f>
        <v>495602.94900000037</v>
      </c>
      <c r="D10" s="154">
        <f t="shared" si="2"/>
        <v>464912.54300000041</v>
      </c>
      <c r="E10" s="154">
        <f t="shared" si="2"/>
        <v>524886.83999999927</v>
      </c>
      <c r="F10" s="154">
        <f t="shared" si="2"/>
        <v>575003.69100000104</v>
      </c>
      <c r="G10" s="154">
        <f t="shared" si="2"/>
        <v>617133.53500000073</v>
      </c>
      <c r="H10" s="154">
        <f t="shared" si="2"/>
        <v>598394.56100000138</v>
      </c>
      <c r="I10" s="154">
        <f t="shared" si="2"/>
        <v>601130.81199999875</v>
      </c>
      <c r="J10" s="154">
        <f t="shared" si="2"/>
        <v>618778.99600000016</v>
      </c>
      <c r="K10" s="154">
        <f t="shared" si="2"/>
        <v>613783.08899999992</v>
      </c>
      <c r="L10" s="282">
        <f t="shared" si="2"/>
        <v>640835.07399999513</v>
      </c>
      <c r="M10" s="154">
        <f>(M6-M8)</f>
        <v>645614.48600000003</v>
      </c>
      <c r="N10" s="154">
        <f>(N6-N8)</f>
        <v>650193.99999999988</v>
      </c>
      <c r="O10" s="154">
        <f>(O6-O8)</f>
        <v>689934.96300000162</v>
      </c>
      <c r="P10" s="282">
        <f>(P6-P8)</f>
        <v>758215.88700000022</v>
      </c>
      <c r="Q10" s="140">
        <f>(Q6-Q8)</f>
        <v>741412.78799999971</v>
      </c>
      <c r="S10" s="117">
        <f>S6-S8</f>
        <v>336992.12399999966</v>
      </c>
      <c r="T10" s="140">
        <f>T6-T8</f>
        <v>343422.99700000026</v>
      </c>
      <c r="U10" s="119">
        <f>U6-U8</f>
        <v>737933.74500000011</v>
      </c>
      <c r="V10" s="140">
        <f>V6-V8</f>
        <v>691643.12600000028</v>
      </c>
      <c r="AA10" s="101" t="s">
        <v>59</v>
      </c>
      <c r="AB10" s="101"/>
      <c r="AC10" s="105"/>
      <c r="AD10" s="101"/>
      <c r="AE10" s="105"/>
      <c r="AF10" s="105"/>
      <c r="AG10" s="101"/>
      <c r="AH10" s="101"/>
      <c r="AI10" s="105" t="e">
        <f>#REF!-#REF!</f>
        <v>#REF!</v>
      </c>
      <c r="AJ10" s="101"/>
    </row>
    <row r="11" spans="1:36" ht="27.95" customHeight="1" thickBot="1" x14ac:dyDescent="0.3">
      <c r="A11" s="113" t="s">
        <v>54</v>
      </c>
      <c r="B11" s="116"/>
      <c r="C11" s="279">
        <f t="shared" ref="C11:Q11" si="3">(C10-B10)/B10</f>
        <v>-6.9691981183973503E-2</v>
      </c>
      <c r="D11" s="279">
        <f t="shared" si="3"/>
        <v>-6.1925390197789032E-2</v>
      </c>
      <c r="E11" s="279">
        <f t="shared" si="3"/>
        <v>0.12900124529442691</v>
      </c>
      <c r="F11" s="279">
        <f t="shared" si="3"/>
        <v>9.5481248872617649E-2</v>
      </c>
      <c r="G11" s="279">
        <f t="shared" si="3"/>
        <v>7.3268823590907375E-2</v>
      </c>
      <c r="H11" s="279">
        <f t="shared" si="3"/>
        <v>-3.0364536906909986E-2</v>
      </c>
      <c r="I11" s="279">
        <f t="shared" si="3"/>
        <v>4.5726535271722896E-3</v>
      </c>
      <c r="J11" s="279">
        <f t="shared" si="3"/>
        <v>2.9358308786875894E-2</v>
      </c>
      <c r="K11" s="279">
        <f t="shared" si="3"/>
        <v>-8.0738147744113774E-3</v>
      </c>
      <c r="L11" s="280">
        <f t="shared" si="3"/>
        <v>4.4074177807781237E-2</v>
      </c>
      <c r="M11" s="279">
        <f t="shared" si="3"/>
        <v>7.4580998979543013E-3</v>
      </c>
      <c r="N11" s="279">
        <f t="shared" si="3"/>
        <v>7.093264013285863E-3</v>
      </c>
      <c r="O11" s="279">
        <f t="shared" si="3"/>
        <v>6.1121700600131258E-2</v>
      </c>
      <c r="P11" s="288">
        <f t="shared" si="3"/>
        <v>9.8967189172580669E-2</v>
      </c>
      <c r="Q11" s="281">
        <f t="shared" si="3"/>
        <v>-2.2161364972824036E-2</v>
      </c>
      <c r="R11" s="10"/>
      <c r="S11" s="116"/>
      <c r="T11" s="281">
        <f>(T10-S10)/S10</f>
        <v>1.9083155189705887E-2</v>
      </c>
      <c r="U11" s="299"/>
      <c r="V11" s="281">
        <f>(V10-U10)/U10</f>
        <v>-6.2730047668439162E-2</v>
      </c>
      <c r="AA11" s="101" t="s">
        <v>60</v>
      </c>
      <c r="AB11" s="101"/>
      <c r="AC11" s="105"/>
      <c r="AD11" s="101"/>
      <c r="AE11" s="105"/>
      <c r="AF11" s="105"/>
      <c r="AG11" s="101"/>
      <c r="AH11" s="101"/>
      <c r="AI11" s="105" t="e">
        <f>#REF!-#REF!</f>
        <v>#REF!</v>
      </c>
      <c r="AJ11" s="101"/>
    </row>
    <row r="12" spans="1:36" ht="27.95" hidden="1" customHeight="1" thickBot="1" x14ac:dyDescent="0.3">
      <c r="A12" s="106" t="s">
        <v>61</v>
      </c>
      <c r="B12" s="283">
        <f>(B6/B8)</f>
        <v>9.4217210737695982</v>
      </c>
      <c r="C12" s="284">
        <f t="shared" ref="C12:T12" si="4">(C6/C8)</f>
        <v>7.1670824030294336</v>
      </c>
      <c r="D12" s="284">
        <f t="shared" si="4"/>
        <v>6.8776220200097287</v>
      </c>
      <c r="E12" s="284">
        <f t="shared" si="4"/>
        <v>6.8650922333739404</v>
      </c>
      <c r="F12" s="103">
        <f t="shared" si="4"/>
        <v>8.0195533959288863</v>
      </c>
      <c r="G12" s="103"/>
      <c r="H12" s="103"/>
      <c r="I12" s="103"/>
      <c r="J12" s="103"/>
      <c r="K12" s="103"/>
      <c r="L12" s="103"/>
      <c r="M12" s="103"/>
      <c r="N12" s="103"/>
      <c r="O12" s="103"/>
      <c r="P12" s="103"/>
      <c r="Q12" s="103"/>
      <c r="R12" s="104"/>
      <c r="S12" s="103">
        <f t="shared" si="4"/>
        <v>4.5940263582241645</v>
      </c>
      <c r="T12" s="285">
        <f t="shared" si="4"/>
        <v>4.2964638558543893</v>
      </c>
      <c r="U12" s="103">
        <f>U6/U8</f>
        <v>5.0542071383922487</v>
      </c>
      <c r="V12" s="285">
        <f>V6/V8</f>
        <v>4.4387812545763259</v>
      </c>
      <c r="AA12" s="101" t="s">
        <v>62</v>
      </c>
      <c r="AB12" s="101"/>
      <c r="AC12" s="105"/>
      <c r="AD12" s="101"/>
      <c r="AE12" s="105"/>
      <c r="AF12" s="105"/>
      <c r="AG12" s="101"/>
      <c r="AH12" s="101"/>
      <c r="AI12" s="105" t="e">
        <f>#REF!-#REF!</f>
        <v>#REF!</v>
      </c>
      <c r="AJ12" s="101"/>
    </row>
    <row r="13" spans="1:36" ht="30" customHeight="1" thickBot="1" x14ac:dyDescent="0.3">
      <c r="AA13" s="101" t="s">
        <v>63</v>
      </c>
      <c r="AB13" s="101"/>
      <c r="AC13" s="105"/>
      <c r="AD13" s="101"/>
      <c r="AE13" s="105"/>
      <c r="AF13" s="105"/>
      <c r="AG13" s="101"/>
      <c r="AH13" s="101"/>
      <c r="AI13" s="105" t="e">
        <f>#REF!-#REF!</f>
        <v>#REF!</v>
      </c>
      <c r="AJ13" s="101"/>
    </row>
    <row r="14" spans="1:36" ht="22.5" customHeight="1" x14ac:dyDescent="0.25">
      <c r="A14" s="313" t="s">
        <v>2</v>
      </c>
      <c r="B14" s="315">
        <v>2007</v>
      </c>
      <c r="C14" s="311">
        <v>2008</v>
      </c>
      <c r="D14" s="311">
        <v>2009</v>
      </c>
      <c r="E14" s="311">
        <v>2010</v>
      </c>
      <c r="F14" s="311">
        <v>2011</v>
      </c>
      <c r="G14" s="311">
        <v>2012</v>
      </c>
      <c r="H14" s="311">
        <v>2013</v>
      </c>
      <c r="I14" s="311">
        <v>2014</v>
      </c>
      <c r="J14" s="311">
        <v>2015</v>
      </c>
      <c r="K14" s="321">
        <v>2016</v>
      </c>
      <c r="L14" s="323">
        <v>2017</v>
      </c>
      <c r="M14" s="311">
        <v>2018</v>
      </c>
      <c r="N14" s="311">
        <v>2019</v>
      </c>
      <c r="O14" s="317">
        <v>2020</v>
      </c>
      <c r="P14" s="311">
        <v>2021</v>
      </c>
      <c r="Q14" s="327">
        <v>2022</v>
      </c>
      <c r="R14" s="128" t="s">
        <v>49</v>
      </c>
      <c r="S14" s="319" t="str">
        <f>S3</f>
        <v>jan-jun</v>
      </c>
      <c r="T14" s="320"/>
      <c r="U14" s="325" t="s">
        <v>147</v>
      </c>
      <c r="V14" s="326"/>
      <c r="AA14" s="101" t="s">
        <v>64</v>
      </c>
      <c r="AB14" s="101"/>
      <c r="AC14" s="105"/>
      <c r="AD14" s="101"/>
      <c r="AE14" s="105"/>
      <c r="AF14" s="105"/>
      <c r="AG14" s="101"/>
      <c r="AH14" s="101"/>
      <c r="AI14" s="105" t="e">
        <f>#REF!-#REF!</f>
        <v>#REF!</v>
      </c>
      <c r="AJ14" s="101"/>
    </row>
    <row r="15" spans="1:36" ht="31.5" customHeight="1" thickBot="1" x14ac:dyDescent="0.3">
      <c r="A15" s="314"/>
      <c r="B15" s="316"/>
      <c r="C15" s="312"/>
      <c r="D15" s="312"/>
      <c r="E15" s="312"/>
      <c r="F15" s="312"/>
      <c r="G15" s="312"/>
      <c r="H15" s="312"/>
      <c r="I15" s="312"/>
      <c r="J15" s="312"/>
      <c r="K15" s="322"/>
      <c r="L15" s="324"/>
      <c r="M15" s="312"/>
      <c r="N15" s="312"/>
      <c r="O15" s="318"/>
      <c r="P15" s="312"/>
      <c r="Q15" s="328"/>
      <c r="R15" s="129" t="str">
        <f>R4</f>
        <v>2007/2022</v>
      </c>
      <c r="S15" s="127">
        <f>S4</f>
        <v>2022</v>
      </c>
      <c r="T15" s="264">
        <f>T4</f>
        <v>2023</v>
      </c>
      <c r="U15" s="300" t="str">
        <f>U4</f>
        <v>jul 2021 a jun 2022</v>
      </c>
      <c r="V15" s="298" t="str">
        <f>V4</f>
        <v>jul 22 a jun 2023</v>
      </c>
      <c r="AA15" s="101" t="s">
        <v>65</v>
      </c>
      <c r="AB15" s="101"/>
      <c r="AC15" s="105"/>
      <c r="AD15" s="101"/>
      <c r="AE15" s="105"/>
      <c r="AF15" s="105"/>
      <c r="AG15" s="101"/>
      <c r="AH15" s="101"/>
      <c r="AI15" s="105" t="e">
        <f>#REF!-#REF!</f>
        <v>#REF!</v>
      </c>
      <c r="AJ15" s="101"/>
    </row>
    <row r="16" spans="1:36" s="101" customFormat="1" ht="3" customHeight="1" thickBot="1" x14ac:dyDescent="0.3">
      <c r="B16" s="101">
        <v>2007</v>
      </c>
      <c r="C16" s="101">
        <v>2008</v>
      </c>
      <c r="D16" s="101">
        <v>2009</v>
      </c>
      <c r="E16" s="101">
        <v>2010</v>
      </c>
      <c r="F16" s="101">
        <v>2011</v>
      </c>
      <c r="O16" s="273"/>
      <c r="Q16" s="301"/>
      <c r="R16" s="286"/>
      <c r="AA16" s="101" t="s">
        <v>66</v>
      </c>
      <c r="AC16" s="105"/>
      <c r="AE16" s="105"/>
      <c r="AF16" s="105"/>
      <c r="AI16" s="105" t="e">
        <f>#REF!-#REF!</f>
        <v>#REF!</v>
      </c>
    </row>
    <row r="17" spans="1:36" ht="27.75" customHeight="1" x14ac:dyDescent="0.25">
      <c r="A17" s="111" t="s">
        <v>50</v>
      </c>
      <c r="B17" s="115">
        <v>392293.98699999956</v>
      </c>
      <c r="C17" s="153">
        <v>370979.67800000019</v>
      </c>
      <c r="D17" s="153">
        <v>344221.9980000002</v>
      </c>
      <c r="E17" s="153">
        <v>386156.65199999994</v>
      </c>
      <c r="F17" s="153">
        <v>390987.57200000004</v>
      </c>
      <c r="G17" s="153">
        <v>406063.09400000004</v>
      </c>
      <c r="H17" s="153">
        <v>407598.05399999983</v>
      </c>
      <c r="I17" s="153">
        <v>406953.16900000011</v>
      </c>
      <c r="J17" s="153">
        <v>421887.39099999977</v>
      </c>
      <c r="K17" s="112">
        <v>431264.80099999998</v>
      </c>
      <c r="L17" s="274">
        <v>442364.451999999</v>
      </c>
      <c r="M17" s="153">
        <v>454202.09499999997</v>
      </c>
      <c r="N17" s="153">
        <v>454929.95199999987</v>
      </c>
      <c r="O17" s="153">
        <v>393954.14199999906</v>
      </c>
      <c r="P17" s="153">
        <v>427968.65799999994</v>
      </c>
      <c r="Q17" s="147">
        <v>417555.74200000014</v>
      </c>
      <c r="R17" s="100"/>
      <c r="S17" s="115">
        <v>198490.05100000009</v>
      </c>
      <c r="T17" s="147">
        <v>194763.65200000009</v>
      </c>
      <c r="U17" s="112">
        <v>418201.19400000013</v>
      </c>
      <c r="V17" s="147">
        <v>386387.93700000009</v>
      </c>
      <c r="AA17" s="101" t="s">
        <v>67</v>
      </c>
      <c r="AB17" s="101"/>
      <c r="AC17" s="105"/>
      <c r="AD17" s="101"/>
      <c r="AE17" s="105"/>
      <c r="AF17" s="105"/>
      <c r="AG17" s="101"/>
      <c r="AH17" s="101"/>
      <c r="AI17" s="105" t="e">
        <f>#REF!-#REF!</f>
        <v>#REF!</v>
      </c>
      <c r="AJ17" s="101"/>
    </row>
    <row r="18" spans="1:36" ht="27.75" customHeight="1" thickBot="1" x14ac:dyDescent="0.3">
      <c r="A18" s="114" t="s">
        <v>54</v>
      </c>
      <c r="B18" s="275"/>
      <c r="C18" s="276">
        <f t="shared" ref="C18:Q18" si="5">(C17-B17)/B17</f>
        <v>-5.4332489679479568E-2</v>
      </c>
      <c r="D18" s="276">
        <f t="shared" si="5"/>
        <v>-7.2127077537654183E-2</v>
      </c>
      <c r="E18" s="276">
        <f t="shared" si="5"/>
        <v>0.12182444539758823</v>
      </c>
      <c r="F18" s="276">
        <f t="shared" si="5"/>
        <v>1.2510259696368252E-2</v>
      </c>
      <c r="G18" s="276">
        <f t="shared" si="5"/>
        <v>3.8557547808706294E-2</v>
      </c>
      <c r="H18" s="276">
        <f t="shared" si="5"/>
        <v>3.7801022123911316E-3</v>
      </c>
      <c r="I18" s="276">
        <f t="shared" si="5"/>
        <v>-1.5821591729182263E-3</v>
      </c>
      <c r="J18" s="276">
        <f t="shared" si="5"/>
        <v>3.6697642720653331E-2</v>
      </c>
      <c r="K18" s="287">
        <f t="shared" si="5"/>
        <v>2.2227281971553901E-2</v>
      </c>
      <c r="L18" s="277">
        <f t="shared" si="5"/>
        <v>2.5737437820711511E-2</v>
      </c>
      <c r="M18" s="276">
        <f t="shared" si="5"/>
        <v>2.6759932780496109E-2</v>
      </c>
      <c r="N18" s="276">
        <f t="shared" si="5"/>
        <v>1.6024959109884815E-3</v>
      </c>
      <c r="O18" s="276">
        <f t="shared" si="5"/>
        <v>-0.13403340389423476</v>
      </c>
      <c r="P18" s="276">
        <f t="shared" si="5"/>
        <v>8.6341308222622926E-2</v>
      </c>
      <c r="Q18" s="278">
        <f t="shared" si="5"/>
        <v>-2.4331024726581253E-2</v>
      </c>
      <c r="S18" s="118"/>
      <c r="T18" s="278"/>
      <c r="V18" s="278">
        <f>(V17-U17)/U17</f>
        <v>-7.607165511823008E-2</v>
      </c>
      <c r="AA18" s="101" t="s">
        <v>68</v>
      </c>
      <c r="AB18" s="101"/>
      <c r="AC18" s="105"/>
      <c r="AD18" s="101"/>
      <c r="AE18" s="105"/>
      <c r="AF18" s="105"/>
      <c r="AG18" s="101"/>
      <c r="AH18" s="101"/>
      <c r="AI18" s="105" t="e">
        <f>#REF!-#REF!</f>
        <v>#REF!</v>
      </c>
      <c r="AJ18" s="101"/>
    </row>
    <row r="19" spans="1:36" ht="27.75" customHeight="1" x14ac:dyDescent="0.25">
      <c r="A19" s="111" t="s">
        <v>55</v>
      </c>
      <c r="B19" s="115">
        <v>62681.055999999982</v>
      </c>
      <c r="C19" s="153">
        <v>79621.592999999993</v>
      </c>
      <c r="D19" s="153">
        <v>77709.866999999998</v>
      </c>
      <c r="E19" s="153">
        <v>88593.928999999989</v>
      </c>
      <c r="F19" s="153">
        <v>80744.22</v>
      </c>
      <c r="G19" s="153">
        <v>85348.562999999995</v>
      </c>
      <c r="H19" s="153">
        <v>121368.935</v>
      </c>
      <c r="I19" s="153">
        <v>124143.97100000001</v>
      </c>
      <c r="J19" s="153">
        <v>115571.70700000001</v>
      </c>
      <c r="K19" s="112">
        <v>109068.98599999999</v>
      </c>
      <c r="L19" s="274">
        <v>136178.72600000011</v>
      </c>
      <c r="M19" s="153">
        <v>153404.38699999999</v>
      </c>
      <c r="N19" s="153">
        <v>167744.46300000002</v>
      </c>
      <c r="O19" s="153">
        <v>164346.62300000008</v>
      </c>
      <c r="P19" s="153">
        <v>165333.11300000001</v>
      </c>
      <c r="Q19" s="147">
        <v>194581.12000000002</v>
      </c>
      <c r="R19" s="100"/>
      <c r="S19" s="115">
        <v>92367.260000000009</v>
      </c>
      <c r="T19" s="147">
        <v>102621.93599999999</v>
      </c>
      <c r="U19" s="112">
        <v>179722.23200000002</v>
      </c>
      <c r="V19" s="147">
        <v>198385.61600000001</v>
      </c>
      <c r="AA19" s="101" t="s">
        <v>69</v>
      </c>
      <c r="AB19" s="101"/>
      <c r="AC19" s="105"/>
      <c r="AD19" s="101"/>
      <c r="AE19" s="105"/>
      <c r="AF19" s="105"/>
      <c r="AG19" s="101"/>
      <c r="AH19" s="101"/>
      <c r="AI19" s="105" t="e">
        <f>#REF!-#REF!</f>
        <v>#REF!</v>
      </c>
      <c r="AJ19" s="101"/>
    </row>
    <row r="20" spans="1:36" ht="27.75" customHeight="1" thickBot="1" x14ac:dyDescent="0.3">
      <c r="A20" s="113" t="s">
        <v>54</v>
      </c>
      <c r="B20" s="116"/>
      <c r="C20" s="279">
        <f t="shared" ref="C20:Q20" si="6">(C19-B19)/B19</f>
        <v>0.27026566048919176</v>
      </c>
      <c r="D20" s="279">
        <f t="shared" si="6"/>
        <v>-2.4010145087149853E-2</v>
      </c>
      <c r="E20" s="279">
        <f t="shared" si="6"/>
        <v>0.14006023199087436</v>
      </c>
      <c r="F20" s="279">
        <f t="shared" si="6"/>
        <v>-8.8603238264779852E-2</v>
      </c>
      <c r="G20" s="279">
        <f t="shared" si="6"/>
        <v>5.702380925842114E-2</v>
      </c>
      <c r="H20" s="279">
        <f t="shared" si="6"/>
        <v>0.42203841205856046</v>
      </c>
      <c r="I20" s="279">
        <f t="shared" si="6"/>
        <v>2.2864466924753087E-2</v>
      </c>
      <c r="J20" s="279">
        <f t="shared" si="6"/>
        <v>-6.9050989193828793E-2</v>
      </c>
      <c r="K20" s="288">
        <f t="shared" si="6"/>
        <v>-5.6265682741884385E-2</v>
      </c>
      <c r="L20" s="280">
        <f t="shared" si="6"/>
        <v>0.24855590020796675</v>
      </c>
      <c r="M20" s="279">
        <f t="shared" si="6"/>
        <v>0.12649303974249151</v>
      </c>
      <c r="N20" s="279">
        <f t="shared" si="6"/>
        <v>9.3478917261994809E-2</v>
      </c>
      <c r="O20" s="279">
        <f t="shared" si="6"/>
        <v>-2.0256048630349952E-2</v>
      </c>
      <c r="P20" s="279">
        <f t="shared" si="6"/>
        <v>6.002496321448187E-3</v>
      </c>
      <c r="Q20" s="281">
        <f t="shared" si="6"/>
        <v>0.17690350389761311</v>
      </c>
      <c r="R20" s="10"/>
      <c r="S20" s="116"/>
      <c r="T20" s="281">
        <f>(T19-S19)/S19</f>
        <v>0.11102067983828877</v>
      </c>
      <c r="U20" s="299"/>
      <c r="V20" s="281">
        <f>(V19-U19)/U19</f>
        <v>0.10384571676140762</v>
      </c>
    </row>
    <row r="21" spans="1:36" ht="27.75" customHeight="1" x14ac:dyDescent="0.25">
      <c r="A21" s="8" t="s">
        <v>58</v>
      </c>
      <c r="B21" s="19">
        <f>B17-B19</f>
        <v>329612.93099999957</v>
      </c>
      <c r="C21" s="154">
        <f t="shared" ref="C21:P21" si="7">C17-C19</f>
        <v>291358.0850000002</v>
      </c>
      <c r="D21" s="154">
        <f t="shared" si="7"/>
        <v>266512.13100000017</v>
      </c>
      <c r="E21" s="154">
        <f t="shared" si="7"/>
        <v>297562.72299999994</v>
      </c>
      <c r="F21" s="154">
        <f t="shared" si="7"/>
        <v>310243.35200000007</v>
      </c>
      <c r="G21" s="154">
        <f t="shared" si="7"/>
        <v>320714.53100000008</v>
      </c>
      <c r="H21" s="154">
        <f t="shared" si="7"/>
        <v>286229.11899999983</v>
      </c>
      <c r="I21" s="154">
        <f t="shared" si="7"/>
        <v>282809.19800000009</v>
      </c>
      <c r="J21" s="154">
        <f t="shared" si="7"/>
        <v>306315.68399999978</v>
      </c>
      <c r="K21" s="119">
        <f t="shared" si="7"/>
        <v>322195.815</v>
      </c>
      <c r="L21" s="282">
        <f t="shared" si="7"/>
        <v>306185.72599999886</v>
      </c>
      <c r="M21" s="154">
        <f t="shared" si="7"/>
        <v>300797.70799999998</v>
      </c>
      <c r="N21" s="154">
        <f t="shared" si="7"/>
        <v>287185.48899999983</v>
      </c>
      <c r="O21" s="154">
        <f t="shared" si="7"/>
        <v>229607.51899999898</v>
      </c>
      <c r="P21" s="154">
        <f t="shared" si="7"/>
        <v>262635.54499999993</v>
      </c>
      <c r="Q21" s="140">
        <f t="shared" ref="Q21" si="8">Q17-Q19</f>
        <v>222974.62200000012</v>
      </c>
      <c r="S21" s="117">
        <f>S17-S19</f>
        <v>106122.79100000008</v>
      </c>
      <c r="T21" s="140">
        <f>T17-T19</f>
        <v>92141.716000000102</v>
      </c>
      <c r="U21" s="119">
        <f>U17-U19</f>
        <v>238478.96200000012</v>
      </c>
      <c r="V21" s="140">
        <f>V17-V19</f>
        <v>188002.32100000008</v>
      </c>
    </row>
    <row r="22" spans="1:36" ht="27.75" customHeight="1" thickBot="1" x14ac:dyDescent="0.3">
      <c r="A22" s="113" t="s">
        <v>54</v>
      </c>
      <c r="B22" s="116"/>
      <c r="C22" s="279">
        <f t="shared" ref="C22:Q22" si="9">(C21-B21)/B21</f>
        <v>-0.11605990664243518</v>
      </c>
      <c r="D22" s="279">
        <f t="shared" si="9"/>
        <v>-8.5276349890891168E-2</v>
      </c>
      <c r="E22" s="279">
        <f t="shared" si="9"/>
        <v>0.1165072369632576</v>
      </c>
      <c r="F22" s="279">
        <f t="shared" si="9"/>
        <v>4.261497835533698E-2</v>
      </c>
      <c r="G22" s="279">
        <f t="shared" si="9"/>
        <v>3.3751501627664215E-2</v>
      </c>
      <c r="H22" s="279">
        <f t="shared" si="9"/>
        <v>-0.10752681486702027</v>
      </c>
      <c r="I22" s="279">
        <f t="shared" si="9"/>
        <v>-1.1948193852351347E-2</v>
      </c>
      <c r="J22" s="279">
        <f t="shared" si="9"/>
        <v>8.3117827023432511E-2</v>
      </c>
      <c r="K22" s="288">
        <f t="shared" si="9"/>
        <v>5.1842369912734339E-2</v>
      </c>
      <c r="L22" s="280">
        <f t="shared" si="9"/>
        <v>-4.9690555415814887E-2</v>
      </c>
      <c r="M22" s="279">
        <f t="shared" si="9"/>
        <v>-1.7597221367526766E-2</v>
      </c>
      <c r="N22" s="279">
        <f t="shared" si="9"/>
        <v>-4.5253732451977856E-2</v>
      </c>
      <c r="O22" s="279">
        <f t="shared" si="9"/>
        <v>-0.20049052687338559</v>
      </c>
      <c r="P22" s="279">
        <f t="shared" si="9"/>
        <v>0.14384557676441376</v>
      </c>
      <c r="Q22" s="281">
        <f t="shared" si="9"/>
        <v>-0.15101125401742485</v>
      </c>
      <c r="R22" s="10"/>
      <c r="S22" s="116"/>
      <c r="T22" s="281">
        <f>(T21-S21)/S21</f>
        <v>-0.1317443205955634</v>
      </c>
      <c r="U22" s="299"/>
      <c r="V22" s="281">
        <f>(V21-U21)/U21</f>
        <v>-0.21166077115011936</v>
      </c>
    </row>
    <row r="23" spans="1:36" ht="27.75" hidden="1" customHeight="1" thickBot="1" x14ac:dyDescent="0.3">
      <c r="A23" s="106" t="s">
        <v>61</v>
      </c>
      <c r="B23" s="283">
        <f>(B17/B19)</f>
        <v>6.2585733558796406</v>
      </c>
      <c r="C23" s="284">
        <f>(C17/C19)</f>
        <v>4.6592847997904316</v>
      </c>
      <c r="D23" s="284">
        <f>(D17/D19)</f>
        <v>4.4295790391714371</v>
      </c>
      <c r="E23" s="284">
        <f>(E17/E19)</f>
        <v>4.3587258896712884</v>
      </c>
      <c r="F23" s="103">
        <f>(F17/F19)</f>
        <v>4.8422979626281615</v>
      </c>
      <c r="G23" s="103"/>
      <c r="H23" s="103"/>
      <c r="I23" s="103"/>
      <c r="J23" s="103"/>
      <c r="K23" s="103"/>
      <c r="L23" s="103"/>
      <c r="M23" s="103"/>
      <c r="N23" s="103"/>
      <c r="O23" s="103"/>
      <c r="P23" s="103"/>
      <c r="Q23" s="103"/>
      <c r="R23" s="104"/>
      <c r="S23" s="103">
        <f>(S17/S19)</f>
        <v>2.1489221505542124</v>
      </c>
      <c r="T23" s="285">
        <f>(T17/T19)</f>
        <v>1.897875440588064</v>
      </c>
      <c r="U23" s="103">
        <f>U17/U19</f>
        <v>2.3269307828315871</v>
      </c>
      <c r="V23" s="285">
        <f>V17/V19</f>
        <v>1.9476610491760658</v>
      </c>
    </row>
    <row r="24" spans="1:36" ht="30" customHeight="1" thickBot="1" x14ac:dyDescent="0.3"/>
    <row r="25" spans="1:36" ht="22.5" customHeight="1" x14ac:dyDescent="0.25">
      <c r="A25" s="313" t="s">
        <v>15</v>
      </c>
      <c r="B25" s="315">
        <v>2007</v>
      </c>
      <c r="C25" s="311">
        <v>2008</v>
      </c>
      <c r="D25" s="311">
        <v>2009</v>
      </c>
      <c r="E25" s="311">
        <v>2010</v>
      </c>
      <c r="F25" s="311">
        <v>2011</v>
      </c>
      <c r="G25" s="311">
        <v>2012</v>
      </c>
      <c r="H25" s="311">
        <v>2013</v>
      </c>
      <c r="I25" s="311">
        <v>2014</v>
      </c>
      <c r="J25" s="311">
        <v>2015</v>
      </c>
      <c r="K25" s="321">
        <v>2016</v>
      </c>
      <c r="L25" s="323">
        <v>2017</v>
      </c>
      <c r="M25" s="311">
        <v>2018</v>
      </c>
      <c r="N25" s="311">
        <v>2019</v>
      </c>
      <c r="O25" s="317">
        <v>2020</v>
      </c>
      <c r="P25" s="311">
        <v>2021</v>
      </c>
      <c r="Q25" s="327">
        <v>2022</v>
      </c>
      <c r="R25" s="128" t="s">
        <v>49</v>
      </c>
      <c r="S25" s="319" t="str">
        <f>S14</f>
        <v>jan-jun</v>
      </c>
      <c r="T25" s="320"/>
      <c r="U25" s="325" t="s">
        <v>147</v>
      </c>
      <c r="V25" s="326"/>
    </row>
    <row r="26" spans="1:36" ht="31.5" customHeight="1" thickBot="1" x14ac:dyDescent="0.3">
      <c r="A26" s="314"/>
      <c r="B26" s="316"/>
      <c r="C26" s="312"/>
      <c r="D26" s="312"/>
      <c r="E26" s="312"/>
      <c r="F26" s="312"/>
      <c r="G26" s="312"/>
      <c r="H26" s="312"/>
      <c r="I26" s="312"/>
      <c r="J26" s="312"/>
      <c r="K26" s="322"/>
      <c r="L26" s="324"/>
      <c r="M26" s="312"/>
      <c r="N26" s="312"/>
      <c r="O26" s="318"/>
      <c r="P26" s="312"/>
      <c r="Q26" s="328"/>
      <c r="R26" s="129" t="str">
        <f>R4</f>
        <v>2007/2022</v>
      </c>
      <c r="S26" s="127">
        <f>S4</f>
        <v>2022</v>
      </c>
      <c r="T26" s="264">
        <f>T4</f>
        <v>2023</v>
      </c>
      <c r="U26" s="300" t="str">
        <f>U4</f>
        <v>jul 2021 a jun 2022</v>
      </c>
      <c r="V26" s="298" t="str">
        <f>V4</f>
        <v>jul 22 a jun 2023</v>
      </c>
    </row>
    <row r="27" spans="1:36" s="101" customFormat="1" ht="3" customHeight="1" thickBot="1" x14ac:dyDescent="0.3">
      <c r="B27" s="101">
        <v>2007</v>
      </c>
      <c r="C27" s="101">
        <v>2008</v>
      </c>
      <c r="D27" s="101">
        <v>2009</v>
      </c>
      <c r="E27" s="101">
        <v>2010</v>
      </c>
      <c r="F27" s="101">
        <v>2011</v>
      </c>
      <c r="O27" s="273"/>
      <c r="Q27" s="301"/>
      <c r="R27" s="286"/>
    </row>
    <row r="28" spans="1:36" ht="27.75" customHeight="1" x14ac:dyDescent="0.25">
      <c r="A28" s="111" t="s">
        <v>50</v>
      </c>
      <c r="B28" s="115">
        <v>203692.62899999981</v>
      </c>
      <c r="C28" s="153">
        <v>204985.89900000018</v>
      </c>
      <c r="D28" s="153">
        <v>199789.29300000027</v>
      </c>
      <c r="E28" s="153">
        <v>228223.55300000007</v>
      </c>
      <c r="F28" s="153">
        <v>265930.68799999997</v>
      </c>
      <c r="G28" s="153">
        <v>297441.74100000004</v>
      </c>
      <c r="H28" s="153">
        <v>313195.50799999997</v>
      </c>
      <c r="I28" s="153">
        <v>319331.63400000008</v>
      </c>
      <c r="J28" s="153">
        <v>313646.51399999997</v>
      </c>
      <c r="K28" s="112">
        <v>292708.82400000008</v>
      </c>
      <c r="L28" s="274">
        <v>335676.5479999996</v>
      </c>
      <c r="M28" s="153">
        <v>346139.44199999998</v>
      </c>
      <c r="N28" s="153">
        <v>364472.386</v>
      </c>
      <c r="O28" s="153">
        <v>462235.53400000004</v>
      </c>
      <c r="P28" s="112">
        <v>497984.02100000018</v>
      </c>
      <c r="Q28" s="147">
        <v>521225.81500000018</v>
      </c>
      <c r="R28" s="100"/>
      <c r="S28" s="115">
        <v>232266.58400000003</v>
      </c>
      <c r="T28" s="147">
        <v>252838.55400000012</v>
      </c>
      <c r="U28" s="112">
        <v>501749.33500000002</v>
      </c>
      <c r="V28" s="147">
        <v>506385.49500000023</v>
      </c>
    </row>
    <row r="29" spans="1:36" ht="27.75" customHeight="1" thickBot="1" x14ac:dyDescent="0.3">
      <c r="A29" s="114" t="s">
        <v>54</v>
      </c>
      <c r="B29" s="275"/>
      <c r="C29" s="276">
        <f t="shared" ref="C29:Q29" si="10">(C28-B28)/B28</f>
        <v>6.3491251811589565E-3</v>
      </c>
      <c r="D29" s="276">
        <f t="shared" si="10"/>
        <v>-2.5351041341628616E-2</v>
      </c>
      <c r="E29" s="276">
        <f t="shared" si="10"/>
        <v>0.14232124040801208</v>
      </c>
      <c r="F29" s="276">
        <f t="shared" si="10"/>
        <v>0.16522017339726491</v>
      </c>
      <c r="G29" s="276">
        <f t="shared" si="10"/>
        <v>0.11849348127885141</v>
      </c>
      <c r="H29" s="276">
        <f t="shared" si="10"/>
        <v>5.296421056115299E-2</v>
      </c>
      <c r="I29" s="276">
        <f t="shared" si="10"/>
        <v>1.9591998746035993E-2</v>
      </c>
      <c r="J29" s="276">
        <f t="shared" si="10"/>
        <v>-1.7803184510057374E-2</v>
      </c>
      <c r="K29" s="287">
        <f t="shared" si="10"/>
        <v>-6.6755691727534677E-2</v>
      </c>
      <c r="L29" s="277">
        <f t="shared" si="10"/>
        <v>0.14679340175955716</v>
      </c>
      <c r="M29" s="276">
        <f t="shared" si="10"/>
        <v>3.1169571012153018E-2</v>
      </c>
      <c r="N29" s="276">
        <f t="shared" si="10"/>
        <v>5.2964042161944717E-2</v>
      </c>
      <c r="O29" s="276">
        <f t="shared" si="10"/>
        <v>0.26823197519276548</v>
      </c>
      <c r="P29" s="287">
        <f t="shared" si="10"/>
        <v>7.7338249378292354E-2</v>
      </c>
      <c r="Q29" s="278">
        <f t="shared" si="10"/>
        <v>4.6671766602727975E-2</v>
      </c>
      <c r="S29" s="118"/>
      <c r="T29" s="278">
        <f>(T28-S28)/S28</f>
        <v>8.8570510857472654E-2</v>
      </c>
      <c r="V29" s="278">
        <f>(V28-U28)/U28</f>
        <v>9.2399923160839011E-3</v>
      </c>
    </row>
    <row r="30" spans="1:36" ht="27.75" customHeight="1" x14ac:dyDescent="0.25">
      <c r="A30" s="111" t="s">
        <v>55</v>
      </c>
      <c r="B30" s="115">
        <v>575.60500000000002</v>
      </c>
      <c r="C30" s="153">
        <v>741.03499999999963</v>
      </c>
      <c r="D30" s="153">
        <v>1388.8809999999992</v>
      </c>
      <c r="E30" s="153">
        <v>899.43600000000015</v>
      </c>
      <c r="F30" s="153">
        <v>1170.3490000000002</v>
      </c>
      <c r="G30" s="153">
        <v>1022.7370000000001</v>
      </c>
      <c r="H30" s="153">
        <v>1030.066</v>
      </c>
      <c r="I30" s="153">
        <v>1010.02</v>
      </c>
      <c r="J30" s="153">
        <v>1183.202</v>
      </c>
      <c r="K30" s="112">
        <v>1121.55</v>
      </c>
      <c r="L30" s="274">
        <v>1027.2</v>
      </c>
      <c r="M30" s="153">
        <v>1322.664</v>
      </c>
      <c r="N30" s="153">
        <v>1463.875</v>
      </c>
      <c r="O30" s="153">
        <v>1908.0899999999986</v>
      </c>
      <c r="P30" s="112">
        <v>2403.679000000001</v>
      </c>
      <c r="Q30" s="147">
        <v>2787.6490000000008</v>
      </c>
      <c r="R30" s="100"/>
      <c r="S30" s="115">
        <v>1397.2510000000002</v>
      </c>
      <c r="T30" s="147">
        <v>1557.2729999999997</v>
      </c>
      <c r="U30" s="112">
        <v>2294.5520000000001</v>
      </c>
      <c r="V30" s="147">
        <v>2744.6899999999996</v>
      </c>
    </row>
    <row r="31" spans="1:36" ht="27.75" customHeight="1" thickBot="1" x14ac:dyDescent="0.3">
      <c r="A31" s="113" t="s">
        <v>54</v>
      </c>
      <c r="B31" s="116"/>
      <c r="C31" s="279">
        <f t="shared" ref="C31:Q31" si="11">(C30-B30)/B30</f>
        <v>0.28740195099069604</v>
      </c>
      <c r="D31" s="279">
        <f t="shared" si="11"/>
        <v>0.87424480625071677</v>
      </c>
      <c r="E31" s="279">
        <f t="shared" si="11"/>
        <v>-0.35240240164564085</v>
      </c>
      <c r="F31" s="279">
        <f t="shared" si="11"/>
        <v>0.30120319844880566</v>
      </c>
      <c r="G31" s="279">
        <f t="shared" si="11"/>
        <v>-0.12612648022085726</v>
      </c>
      <c r="H31" s="279">
        <f t="shared" si="11"/>
        <v>7.1660651760911652E-3</v>
      </c>
      <c r="I31" s="279">
        <f t="shared" si="11"/>
        <v>-1.9460888913914301E-2</v>
      </c>
      <c r="J31" s="279">
        <f t="shared" si="11"/>
        <v>0.17146393140729888</v>
      </c>
      <c r="K31" s="288">
        <f t="shared" si="11"/>
        <v>-5.2106064729437615E-2</v>
      </c>
      <c r="L31" s="280">
        <f t="shared" si="11"/>
        <v>-8.4124648923364909E-2</v>
      </c>
      <c r="M31" s="279">
        <f t="shared" si="11"/>
        <v>0.28764018691588777</v>
      </c>
      <c r="N31" s="279">
        <f t="shared" si="11"/>
        <v>0.10676256403742751</v>
      </c>
      <c r="O31" s="279">
        <f t="shared" si="11"/>
        <v>0.30345145589616501</v>
      </c>
      <c r="P31" s="288">
        <f t="shared" si="11"/>
        <v>0.25973041103931305</v>
      </c>
      <c r="Q31" s="281">
        <f t="shared" si="11"/>
        <v>0.15974262786337096</v>
      </c>
      <c r="R31" s="10"/>
      <c r="S31" s="116"/>
      <c r="T31" s="281">
        <f>(T30-S30)/S30</f>
        <v>0.11452630915991432</v>
      </c>
      <c r="U31" s="299"/>
      <c r="V31" s="281">
        <f>(V30-U30)/U30</f>
        <v>0.19617685718170669</v>
      </c>
    </row>
    <row r="32" spans="1:36" ht="27.75" customHeight="1" x14ac:dyDescent="0.25">
      <c r="A32" s="8" t="s">
        <v>58</v>
      </c>
      <c r="B32" s="19">
        <f>(B28-B30)</f>
        <v>203117.0239999998</v>
      </c>
      <c r="C32" s="154">
        <f t="shared" ref="C32:P32" si="12">(C28-C30)</f>
        <v>204244.86400000018</v>
      </c>
      <c r="D32" s="154">
        <f t="shared" si="12"/>
        <v>198400.41200000027</v>
      </c>
      <c r="E32" s="154">
        <f t="shared" si="12"/>
        <v>227324.11700000009</v>
      </c>
      <c r="F32" s="154">
        <f t="shared" si="12"/>
        <v>264760.33899999998</v>
      </c>
      <c r="G32" s="154">
        <f t="shared" si="12"/>
        <v>296419.00400000002</v>
      </c>
      <c r="H32" s="154">
        <f t="shared" si="12"/>
        <v>312165.44199999998</v>
      </c>
      <c r="I32" s="154">
        <f t="shared" si="12"/>
        <v>318321.61400000006</v>
      </c>
      <c r="J32" s="154">
        <f t="shared" si="12"/>
        <v>312463.31199999998</v>
      </c>
      <c r="K32" s="119">
        <f t="shared" si="12"/>
        <v>291587.27400000009</v>
      </c>
      <c r="L32" s="282">
        <f t="shared" si="12"/>
        <v>334649.34799999959</v>
      </c>
      <c r="M32" s="154">
        <f t="shared" si="12"/>
        <v>344816.77799999999</v>
      </c>
      <c r="N32" s="154">
        <f t="shared" si="12"/>
        <v>363008.511</v>
      </c>
      <c r="O32" s="154">
        <f t="shared" si="12"/>
        <v>460327.44400000002</v>
      </c>
      <c r="P32" s="274">
        <f t="shared" si="12"/>
        <v>495580.34200000018</v>
      </c>
      <c r="Q32" s="140">
        <f t="shared" ref="Q32" si="13">(Q28-Q30)</f>
        <v>518438.1660000002</v>
      </c>
      <c r="S32" s="117">
        <f>S28-S30</f>
        <v>230869.33300000004</v>
      </c>
      <c r="T32" s="140">
        <f>T28-T30</f>
        <v>251281.28100000013</v>
      </c>
      <c r="U32" s="119">
        <f>U28-U30</f>
        <v>499454.783</v>
      </c>
      <c r="V32" s="140">
        <f>V28-V30</f>
        <v>503640.80500000023</v>
      </c>
    </row>
    <row r="33" spans="1:22" ht="27.75" customHeight="1" thickBot="1" x14ac:dyDescent="0.3">
      <c r="A33" s="113" t="s">
        <v>54</v>
      </c>
      <c r="B33" s="116"/>
      <c r="C33" s="279">
        <f t="shared" ref="C33:Q33" si="14">(C32-B32)/B32</f>
        <v>5.5526611102788507E-3</v>
      </c>
      <c r="D33" s="279">
        <f t="shared" si="14"/>
        <v>-2.8614927619427914E-2</v>
      </c>
      <c r="E33" s="279">
        <f t="shared" si="14"/>
        <v>0.14578450068944299</v>
      </c>
      <c r="F33" s="279">
        <f t="shared" si="14"/>
        <v>0.16468213973091064</v>
      </c>
      <c r="G33" s="279">
        <f t="shared" si="14"/>
        <v>0.11957480157177182</v>
      </c>
      <c r="H33" s="279">
        <f t="shared" si="14"/>
        <v>5.3122228290059179E-2</v>
      </c>
      <c r="I33" s="279">
        <f t="shared" si="14"/>
        <v>1.972086327223908E-2</v>
      </c>
      <c r="J33" s="279">
        <f t="shared" si="14"/>
        <v>-1.840372045864307E-2</v>
      </c>
      <c r="K33" s="288">
        <f t="shared" si="14"/>
        <v>-6.6811165337708145E-2</v>
      </c>
      <c r="L33" s="280">
        <f t="shared" si="14"/>
        <v>0.14768159600819714</v>
      </c>
      <c r="M33" s="279">
        <f t="shared" si="14"/>
        <v>3.038233918806384E-2</v>
      </c>
      <c r="N33" s="279">
        <f t="shared" si="14"/>
        <v>5.2757679326149283E-2</v>
      </c>
      <c r="O33" s="279">
        <f t="shared" si="14"/>
        <v>0.26808994844751732</v>
      </c>
      <c r="P33" s="280">
        <f t="shared" si="14"/>
        <v>7.6582220894047232E-2</v>
      </c>
      <c r="Q33" s="281">
        <f t="shared" si="14"/>
        <v>4.6123346837675848E-2</v>
      </c>
      <c r="R33" s="10"/>
      <c r="S33" s="116"/>
      <c r="T33" s="281">
        <f>(T32-S32)/S32</f>
        <v>8.8413423016213619E-2</v>
      </c>
      <c r="U33" s="299"/>
      <c r="V33" s="281">
        <f>(V32-U32)/U32</f>
        <v>8.3811831270424134E-3</v>
      </c>
    </row>
    <row r="34" spans="1:22" ht="27.75" hidden="1" customHeight="1" thickBot="1" x14ac:dyDescent="0.3">
      <c r="A34" s="106" t="s">
        <v>61</v>
      </c>
      <c r="B34" s="283">
        <f>(B28/B30)</f>
        <v>353.87571164253228</v>
      </c>
      <c r="C34" s="284">
        <f>(C28/C30)</f>
        <v>276.62107592758815</v>
      </c>
      <c r="D34" s="284">
        <f>(D28/D30)</f>
        <v>143.84910802293385</v>
      </c>
      <c r="E34" s="284">
        <f>(E28/E30)</f>
        <v>253.74073641704362</v>
      </c>
      <c r="F34" s="103">
        <f>(F28/F30)</f>
        <v>227.22340771855227</v>
      </c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3"/>
      <c r="R34" s="104"/>
      <c r="S34" s="103">
        <f>(S28/S30)</f>
        <v>166.23110951432491</v>
      </c>
      <c r="T34" s="285">
        <f>(T28/T30)</f>
        <v>162.35981359723064</v>
      </c>
    </row>
    <row r="36" spans="1:22" x14ac:dyDescent="0.25">
      <c r="A36" s="3" t="s">
        <v>70</v>
      </c>
    </row>
  </sheetData>
  <mergeCells count="57">
    <mergeCell ref="U3:V3"/>
    <mergeCell ref="U14:V14"/>
    <mergeCell ref="U25:V25"/>
    <mergeCell ref="Q3:Q4"/>
    <mergeCell ref="Q14:Q15"/>
    <mergeCell ref="Q25:Q26"/>
    <mergeCell ref="S25:T25"/>
    <mergeCell ref="A25:A26"/>
    <mergeCell ref="B25:B26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L25:L26"/>
    <mergeCell ref="M25:M26"/>
    <mergeCell ref="N25:N26"/>
    <mergeCell ref="O25:O26"/>
    <mergeCell ref="M14:M15"/>
    <mergeCell ref="N14:N15"/>
    <mergeCell ref="O14:O15"/>
    <mergeCell ref="P14:P15"/>
    <mergeCell ref="F14:F15"/>
    <mergeCell ref="P25:P26"/>
    <mergeCell ref="S3:T3"/>
    <mergeCell ref="A14:A15"/>
    <mergeCell ref="B14:B15"/>
    <mergeCell ref="C14:C15"/>
    <mergeCell ref="D14:D15"/>
    <mergeCell ref="E14:E15"/>
    <mergeCell ref="S14:T14"/>
    <mergeCell ref="G14:G15"/>
    <mergeCell ref="H14:H15"/>
    <mergeCell ref="I14:I15"/>
    <mergeCell ref="J14:J15"/>
    <mergeCell ref="K14:K15"/>
    <mergeCell ref="L14:L15"/>
    <mergeCell ref="L3:L4"/>
    <mergeCell ref="M3:M4"/>
    <mergeCell ref="N3:N4"/>
    <mergeCell ref="O3:O4"/>
    <mergeCell ref="P3:P4"/>
    <mergeCell ref="G3:G4"/>
    <mergeCell ref="H3:H4"/>
    <mergeCell ref="I3:I4"/>
    <mergeCell ref="J3:J4"/>
    <mergeCell ref="K3:K4"/>
    <mergeCell ref="F3:F4"/>
    <mergeCell ref="A3:A4"/>
    <mergeCell ref="B3:B4"/>
    <mergeCell ref="C3:C4"/>
    <mergeCell ref="D3:D4"/>
    <mergeCell ref="E3:E4"/>
  </mergeCells>
  <conditionalFormatting sqref="B12:Q12">
    <cfRule type="cellIs" dxfId="15" priority="85" operator="lessThan">
      <formula>0</formula>
    </cfRule>
    <cfRule type="cellIs" dxfId="14" priority="84" operator="greaterThan">
      <formula>0</formula>
    </cfRule>
  </conditionalFormatting>
  <conditionalFormatting sqref="B23:Q23">
    <cfRule type="cellIs" dxfId="13" priority="81" operator="lessThan">
      <formula>0</formula>
    </cfRule>
    <cfRule type="cellIs" dxfId="12" priority="80" operator="greaterThan">
      <formula>0</formula>
    </cfRule>
  </conditionalFormatting>
  <conditionalFormatting sqref="B34:Q34">
    <cfRule type="cellIs" dxfId="11" priority="77" operator="lessThan">
      <formula>0</formula>
    </cfRule>
    <cfRule type="cellIs" dxfId="10" priority="76" operator="greaterThan">
      <formula>0</formula>
    </cfRule>
  </conditionalFormatting>
  <conditionalFormatting sqref="S34:T34">
    <cfRule type="cellIs" dxfId="9" priority="78" operator="greaterThan">
      <formula>0</formula>
    </cfRule>
    <cfRule type="cellIs" dxfId="8" priority="79" operator="lessThan">
      <formula>0</formula>
    </cfRule>
  </conditionalFormatting>
  <conditionalFormatting sqref="S12:V12">
    <cfRule type="cellIs" dxfId="7" priority="19" operator="lessThan">
      <formula>0</formula>
    </cfRule>
    <cfRule type="cellIs" dxfId="6" priority="18" operator="greaterThan">
      <formula>0</formula>
    </cfRule>
  </conditionalFormatting>
  <conditionalFormatting sqref="S23:V23">
    <cfRule type="cellIs" dxfId="5" priority="16" operator="greaterThan">
      <formula>0</formula>
    </cfRule>
    <cfRule type="cellIs" dxfId="4" priority="17" operator="less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63" orientation="landscape" horizontalDpi="4294967292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5" id="{196889DA-39BA-4EE2-A36F-58B74FE77D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C7:J7</xm:sqref>
        </x14:conditionalFormatting>
        <x14:conditionalFormatting xmlns:xm="http://schemas.microsoft.com/office/excel/2006/main">
          <x14:cfRule type="iconSet" priority="73" id="{342BF2B0-3916-4149-AEE3-8005EFDA0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C9:J9</xm:sqref>
        </x14:conditionalFormatting>
        <x14:conditionalFormatting xmlns:xm="http://schemas.microsoft.com/office/excel/2006/main">
          <x14:cfRule type="iconSet" priority="72" id="{46DD3194-3428-435D-B4C7-5DACEA8D3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C11:J11</xm:sqref>
        </x14:conditionalFormatting>
        <x14:conditionalFormatting xmlns:xm="http://schemas.microsoft.com/office/excel/2006/main">
          <x14:cfRule type="iconSet" priority="71" id="{29EF6E76-A624-4F45-B814-44C0D420D1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C18:K18</xm:sqref>
        </x14:conditionalFormatting>
        <x14:conditionalFormatting xmlns:xm="http://schemas.microsoft.com/office/excel/2006/main">
          <x14:cfRule type="iconSet" priority="69" id="{384E0A2C-461F-4BC8-B7E5-CED87973A54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C20:K20</xm:sqref>
        </x14:conditionalFormatting>
        <x14:conditionalFormatting xmlns:xm="http://schemas.microsoft.com/office/excel/2006/main">
          <x14:cfRule type="iconSet" priority="68" id="{B0B10D07-FD42-4F72-B95A-6BFB2291F08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C22:K22</xm:sqref>
        </x14:conditionalFormatting>
        <x14:conditionalFormatting xmlns:xm="http://schemas.microsoft.com/office/excel/2006/main">
          <x14:cfRule type="iconSet" priority="67" id="{E921E250-274F-460B-9A23-24752F560F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C29:K29</xm:sqref>
        </x14:conditionalFormatting>
        <x14:conditionalFormatting xmlns:xm="http://schemas.microsoft.com/office/excel/2006/main">
          <x14:cfRule type="iconSet" priority="65" id="{D0C78B59-0252-4627-8F7F-171CF571E44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C31:K31</xm:sqref>
        </x14:conditionalFormatting>
        <x14:conditionalFormatting xmlns:xm="http://schemas.microsoft.com/office/excel/2006/main">
          <x14:cfRule type="iconSet" priority="64" id="{1BE07993-3836-4455-9AD2-E5547587AEF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C33:K33</xm:sqref>
        </x14:conditionalFormatting>
        <x14:conditionalFormatting xmlns:xm="http://schemas.microsoft.com/office/excel/2006/main">
          <x14:cfRule type="iconSet" priority="63" id="{51F0914C-9940-4FA4-AD6A-225B343910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K7:M7</xm:sqref>
        </x14:conditionalFormatting>
        <x14:conditionalFormatting xmlns:xm="http://schemas.microsoft.com/office/excel/2006/main">
          <x14:cfRule type="iconSet" priority="62" id="{1BD8844E-0B0D-4408-BD16-A12FD306700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K9:M9</xm:sqref>
        </x14:conditionalFormatting>
        <x14:conditionalFormatting xmlns:xm="http://schemas.microsoft.com/office/excel/2006/main">
          <x14:cfRule type="iconSet" priority="61" id="{7DA523E0-195D-4BE5-A37B-0B19E88A72A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K11:M11</xm:sqref>
        </x14:conditionalFormatting>
        <x14:conditionalFormatting xmlns:xm="http://schemas.microsoft.com/office/excel/2006/main">
          <x14:cfRule type="iconSet" priority="44" id="{59F63304-AAEB-483E-96D2-BAEDB74B6C8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L18</xm:sqref>
        </x14:conditionalFormatting>
        <x14:conditionalFormatting xmlns:xm="http://schemas.microsoft.com/office/excel/2006/main">
          <x14:cfRule type="iconSet" priority="43" id="{1FD15401-6335-410A-8876-DA4866E24F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L20</xm:sqref>
        </x14:conditionalFormatting>
        <x14:conditionalFormatting xmlns:xm="http://schemas.microsoft.com/office/excel/2006/main">
          <x14:cfRule type="iconSet" priority="42" id="{C40D1022-E63D-49DC-9B81-E2D4283A1A4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L22</xm:sqref>
        </x14:conditionalFormatting>
        <x14:conditionalFormatting xmlns:xm="http://schemas.microsoft.com/office/excel/2006/main">
          <x14:cfRule type="iconSet" priority="41" id="{411F17B4-49CA-423B-A8AE-D88B39442A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L29</xm:sqref>
        </x14:conditionalFormatting>
        <x14:conditionalFormatting xmlns:xm="http://schemas.microsoft.com/office/excel/2006/main">
          <x14:cfRule type="iconSet" priority="40" id="{40381284-50A8-4B62-8E8E-48191BDA449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L31</xm:sqref>
        </x14:conditionalFormatting>
        <x14:conditionalFormatting xmlns:xm="http://schemas.microsoft.com/office/excel/2006/main">
          <x14:cfRule type="iconSet" priority="39" id="{B3061F7E-8A59-4740-BA70-58AF1385AAA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L33</xm:sqref>
        </x14:conditionalFormatting>
        <x14:conditionalFormatting xmlns:xm="http://schemas.microsoft.com/office/excel/2006/main">
          <x14:cfRule type="iconSet" priority="38" id="{D577C4AC-3F5F-472E-BD38-5CAAE3FDFB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M18</xm:sqref>
        </x14:conditionalFormatting>
        <x14:conditionalFormatting xmlns:xm="http://schemas.microsoft.com/office/excel/2006/main">
          <x14:cfRule type="iconSet" priority="37" id="{E4063032-2220-499E-B3F2-BDB51415CCC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M20</xm:sqref>
        </x14:conditionalFormatting>
        <x14:conditionalFormatting xmlns:xm="http://schemas.microsoft.com/office/excel/2006/main">
          <x14:cfRule type="iconSet" priority="36" id="{27C74DE8-7F39-409F-BAD3-BA981B84E45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M22</xm:sqref>
        </x14:conditionalFormatting>
        <x14:conditionalFormatting xmlns:xm="http://schemas.microsoft.com/office/excel/2006/main">
          <x14:cfRule type="iconSet" priority="32" id="{C689B71B-DF41-474F-8DDE-F6568FD66B5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M29</xm:sqref>
        </x14:conditionalFormatting>
        <x14:conditionalFormatting xmlns:xm="http://schemas.microsoft.com/office/excel/2006/main">
          <x14:cfRule type="iconSet" priority="31" id="{E617BDA3-5565-4F38-82AD-1208FB43C3F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M31</xm:sqref>
        </x14:conditionalFormatting>
        <x14:conditionalFormatting xmlns:xm="http://schemas.microsoft.com/office/excel/2006/main">
          <x14:cfRule type="iconSet" priority="30" id="{70E6E96A-2D41-4971-A29E-9F33FF381A9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M33</xm:sqref>
        </x14:conditionalFormatting>
        <x14:conditionalFormatting xmlns:xm="http://schemas.microsoft.com/office/excel/2006/main">
          <x14:cfRule type="iconSet" priority="35" id="{21599631-0E2F-46CC-ABAA-775349803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N18</xm:sqref>
        </x14:conditionalFormatting>
        <x14:conditionalFormatting xmlns:xm="http://schemas.microsoft.com/office/excel/2006/main">
          <x14:cfRule type="iconSet" priority="34" id="{B2D81439-1411-4461-93E0-53261948E55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N20</xm:sqref>
        </x14:conditionalFormatting>
        <x14:conditionalFormatting xmlns:xm="http://schemas.microsoft.com/office/excel/2006/main">
          <x14:cfRule type="iconSet" priority="33" id="{E4274992-45F4-4545-B0A7-F5D3ACD7E1F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N22</xm:sqref>
        </x14:conditionalFormatting>
        <x14:conditionalFormatting xmlns:xm="http://schemas.microsoft.com/office/excel/2006/main">
          <x14:cfRule type="iconSet" priority="29" id="{CA51D4D9-9ECA-4857-8451-2A5BD8EBB74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N29</xm:sqref>
        </x14:conditionalFormatting>
        <x14:conditionalFormatting xmlns:xm="http://schemas.microsoft.com/office/excel/2006/main">
          <x14:cfRule type="iconSet" priority="28" id="{7CC91888-5B9D-4E18-8123-231859431C0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N31</xm:sqref>
        </x14:conditionalFormatting>
        <x14:conditionalFormatting xmlns:xm="http://schemas.microsoft.com/office/excel/2006/main">
          <x14:cfRule type="iconSet" priority="27" id="{7500E279-7A5F-4557-8486-DB2E978C55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N33</xm:sqref>
        </x14:conditionalFormatting>
        <x14:conditionalFormatting xmlns:xm="http://schemas.microsoft.com/office/excel/2006/main">
          <x14:cfRule type="iconSet" priority="47" id="{9D9B586D-7845-4E2B-BC33-BFA97F6CEBE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N7:Q7</xm:sqref>
        </x14:conditionalFormatting>
        <x14:conditionalFormatting xmlns:xm="http://schemas.microsoft.com/office/excel/2006/main">
          <x14:cfRule type="iconSet" priority="46" id="{75D089B4-C6D8-4E85-A504-73B35FA9E44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N9:Q9</xm:sqref>
        </x14:conditionalFormatting>
        <x14:conditionalFormatting xmlns:xm="http://schemas.microsoft.com/office/excel/2006/main">
          <x14:cfRule type="iconSet" priority="45" id="{5ADD4F33-379F-4B25-BE46-8A9CF2683A7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N11:Q11</xm:sqref>
        </x14:conditionalFormatting>
        <x14:conditionalFormatting xmlns:xm="http://schemas.microsoft.com/office/excel/2006/main">
          <x14:cfRule type="iconSet" priority="6" id="{D26422B5-86CC-4127-A531-88190DA6F0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O18:Q18</xm:sqref>
        </x14:conditionalFormatting>
        <x14:conditionalFormatting xmlns:xm="http://schemas.microsoft.com/office/excel/2006/main">
          <x14:cfRule type="iconSet" priority="5" id="{871AA06B-6444-49F2-B19C-8FE7081BAEB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O20:Q20</xm:sqref>
        </x14:conditionalFormatting>
        <x14:conditionalFormatting xmlns:xm="http://schemas.microsoft.com/office/excel/2006/main">
          <x14:cfRule type="iconSet" priority="4" id="{1AA816BF-EABD-441C-B175-3CED767EBD0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O22:Q22</xm:sqref>
        </x14:conditionalFormatting>
        <x14:conditionalFormatting xmlns:xm="http://schemas.microsoft.com/office/excel/2006/main">
          <x14:cfRule type="iconSet" priority="3" id="{63A05596-E7D8-4C2C-A49E-DBAAAA12833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O29:Q29</xm:sqref>
        </x14:conditionalFormatting>
        <x14:conditionalFormatting xmlns:xm="http://schemas.microsoft.com/office/excel/2006/main">
          <x14:cfRule type="iconSet" priority="2" id="{7137A072-FF90-44B0-BB4F-580E5ABDB5A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O31:Q31</xm:sqref>
        </x14:conditionalFormatting>
        <x14:conditionalFormatting xmlns:xm="http://schemas.microsoft.com/office/excel/2006/main">
          <x14:cfRule type="iconSet" priority="1" id="{3C4E93CB-1209-417A-88E9-F451325EA00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O33:Q33</xm:sqref>
        </x14:conditionalFormatting>
        <x14:conditionalFormatting xmlns:xm="http://schemas.microsoft.com/office/excel/2006/main">
          <x14:cfRule type="iconSet" priority="74" id="{ED472D2B-C3F9-4A12-A8EC-321C33FBCC7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T7</xm:sqref>
        </x14:conditionalFormatting>
        <x14:conditionalFormatting xmlns:xm="http://schemas.microsoft.com/office/excel/2006/main">
          <x14:cfRule type="iconSet" priority="88" id="{5A1FE48F-B5F0-4BE9-A255-28BD94A3A6E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T9</xm:sqref>
        </x14:conditionalFormatting>
        <x14:conditionalFormatting xmlns:xm="http://schemas.microsoft.com/office/excel/2006/main">
          <x14:cfRule type="iconSet" priority="89" id="{EC8E4C19-012D-4C4D-9A19-3E8DDB36F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T11</xm:sqref>
        </x14:conditionalFormatting>
        <x14:conditionalFormatting xmlns:xm="http://schemas.microsoft.com/office/excel/2006/main">
          <x14:cfRule type="iconSet" priority="70" id="{DA36E926-7CCA-4055-81FD-F49534F4320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T18</xm:sqref>
        </x14:conditionalFormatting>
        <x14:conditionalFormatting xmlns:xm="http://schemas.microsoft.com/office/excel/2006/main">
          <x14:cfRule type="iconSet" priority="90" id="{8D022498-9DCC-4EC9-8D8A-00D24145608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T20</xm:sqref>
        </x14:conditionalFormatting>
        <x14:conditionalFormatting xmlns:xm="http://schemas.microsoft.com/office/excel/2006/main">
          <x14:cfRule type="iconSet" priority="91" id="{D4304FF7-BCD8-4C01-9E5D-B8F31E410D9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T22</xm:sqref>
        </x14:conditionalFormatting>
        <x14:conditionalFormatting xmlns:xm="http://schemas.microsoft.com/office/excel/2006/main">
          <x14:cfRule type="iconSet" priority="66" id="{513ABC85-D88F-4D12-B36F-1A843DBC11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T29</xm:sqref>
        </x14:conditionalFormatting>
        <x14:conditionalFormatting xmlns:xm="http://schemas.microsoft.com/office/excel/2006/main">
          <x14:cfRule type="iconSet" priority="92" id="{DA2DEE5E-8889-4F3C-AE31-9F00654792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T31</xm:sqref>
        </x14:conditionalFormatting>
        <x14:conditionalFormatting xmlns:xm="http://schemas.microsoft.com/office/excel/2006/main">
          <x14:cfRule type="iconSet" priority="93" id="{F6FADFC5-F37E-4129-A49C-27FC90DC7DB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T33</xm:sqref>
        </x14:conditionalFormatting>
        <x14:conditionalFormatting xmlns:xm="http://schemas.microsoft.com/office/excel/2006/main">
          <x14:cfRule type="iconSet" priority="7" id="{567DFAF1-7A45-4C5B-9FA7-C35521309C9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U9:V9</xm:sqref>
        </x14:conditionalFormatting>
        <x14:conditionalFormatting xmlns:xm="http://schemas.microsoft.com/office/excel/2006/main">
          <x14:cfRule type="iconSet" priority="14" id="{85B06692-565C-4783-88F9-E3FD2E895F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U11:V11</xm:sqref>
        </x14:conditionalFormatting>
        <x14:conditionalFormatting xmlns:xm="http://schemas.microsoft.com/office/excel/2006/main">
          <x14:cfRule type="iconSet" priority="12" id="{501F8961-8123-49E9-9D0D-074ACDB52CB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U20:V20</xm:sqref>
        </x14:conditionalFormatting>
        <x14:conditionalFormatting xmlns:xm="http://schemas.microsoft.com/office/excel/2006/main">
          <x14:cfRule type="iconSet" priority="11" id="{E5C63753-950B-4940-9582-5A111081084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U22:V22</xm:sqref>
        </x14:conditionalFormatting>
        <x14:conditionalFormatting xmlns:xm="http://schemas.microsoft.com/office/excel/2006/main">
          <x14:cfRule type="iconSet" priority="9" id="{D332E9AD-1EDD-40CA-A069-B0D023C1764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U31:V31</xm:sqref>
        </x14:conditionalFormatting>
        <x14:conditionalFormatting xmlns:xm="http://schemas.microsoft.com/office/excel/2006/main">
          <x14:cfRule type="iconSet" priority="8" id="{B56E7E50-6678-4DA3-8C09-7D0F1D84545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U33:V33</xm:sqref>
        </x14:conditionalFormatting>
        <x14:conditionalFormatting xmlns:xm="http://schemas.microsoft.com/office/excel/2006/main">
          <x14:cfRule type="iconSet" priority="15" id="{BC0EB3FF-AF95-4873-A2CE-3B84E0236C9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V7</xm:sqref>
        </x14:conditionalFormatting>
        <x14:conditionalFormatting xmlns:xm="http://schemas.microsoft.com/office/excel/2006/main">
          <x14:cfRule type="iconSet" priority="13" id="{A2A154CD-24C3-4E0E-BF34-DC77A9B0816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V18</xm:sqref>
        </x14:conditionalFormatting>
        <x14:conditionalFormatting xmlns:xm="http://schemas.microsoft.com/office/excel/2006/main">
          <x14:cfRule type="iconSet" priority="10" id="{2CD80855-A3EB-4A54-8CE4-B3828085305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V29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B7ADA-2CC3-4168-82FE-F7CBB171F0B5}">
  <sheetPr codeName="Folha4">
    <pageSetUpPr fitToPage="1"/>
  </sheetPr>
  <dimension ref="A1:AZ68"/>
  <sheetViews>
    <sheetView showGridLines="0" workbookViewId="0">
      <selection activeCell="O21" sqref="O21"/>
    </sheetView>
  </sheetViews>
  <sheetFormatPr defaultRowHeight="15" x14ac:dyDescent="0.25"/>
  <cols>
    <col min="1" max="1" width="18.7109375" customWidth="1"/>
    <col min="16" max="16" width="9.85546875" customWidth="1"/>
    <col min="17" max="17" width="1.7109375" customWidth="1"/>
    <col min="18" max="18" width="18.7109375" hidden="1" customWidth="1"/>
    <col min="33" max="33" width="10.140625" customWidth="1"/>
    <col min="34" max="34" width="1.7109375" customWidth="1"/>
    <col min="49" max="49" width="9.85546875" customWidth="1"/>
    <col min="52" max="52" width="9.140625" style="101"/>
  </cols>
  <sheetData>
    <row r="1" spans="1:52" ht="15.75" x14ac:dyDescent="0.25">
      <c r="A1" s="4" t="s">
        <v>99</v>
      </c>
    </row>
    <row r="3" spans="1:52" ht="15.75" thickBot="1" x14ac:dyDescent="0.3">
      <c r="P3" s="107" t="s">
        <v>1</v>
      </c>
      <c r="AG3" s="289">
        <v>1000</v>
      </c>
      <c r="AW3" s="289" t="s">
        <v>47</v>
      </c>
    </row>
    <row r="4" spans="1:52" ht="20.100000000000001" customHeight="1" x14ac:dyDescent="0.25">
      <c r="A4" s="334" t="s">
        <v>3</v>
      </c>
      <c r="B4" s="336" t="s">
        <v>72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1"/>
      <c r="P4" s="339" t="s">
        <v>148</v>
      </c>
      <c r="R4" s="337" t="s">
        <v>3</v>
      </c>
      <c r="S4" s="329" t="s">
        <v>72</v>
      </c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1"/>
      <c r="AG4" s="332" t="s">
        <v>148</v>
      </c>
      <c r="AI4" s="329" t="s">
        <v>72</v>
      </c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1"/>
      <c r="AW4" s="332" t="s">
        <v>148</v>
      </c>
    </row>
    <row r="5" spans="1:52" ht="20.100000000000001" customHeight="1" thickBot="1" x14ac:dyDescent="0.3">
      <c r="A5" s="335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3">
        <v>2023</v>
      </c>
      <c r="P5" s="340"/>
      <c r="R5" s="338"/>
      <c r="S5" s="25">
        <v>2010</v>
      </c>
      <c r="T5" s="135">
        <v>2011</v>
      </c>
      <c r="U5" s="135">
        <v>2012</v>
      </c>
      <c r="V5" s="135">
        <v>2013</v>
      </c>
      <c r="W5" s="135">
        <v>2014</v>
      </c>
      <c r="X5" s="135">
        <v>2015</v>
      </c>
      <c r="Y5" s="135">
        <v>2016</v>
      </c>
      <c r="Z5" s="135">
        <v>2017</v>
      </c>
      <c r="AA5" s="135">
        <v>2018</v>
      </c>
      <c r="AB5" s="135">
        <v>2019</v>
      </c>
      <c r="AC5" s="135">
        <v>2020</v>
      </c>
      <c r="AD5" s="135">
        <v>2021</v>
      </c>
      <c r="AE5" s="135">
        <v>2022</v>
      </c>
      <c r="AF5" s="133">
        <v>2023</v>
      </c>
      <c r="AG5" s="333"/>
      <c r="AI5" s="25">
        <v>2010</v>
      </c>
      <c r="AJ5" s="135">
        <v>2011</v>
      </c>
      <c r="AK5" s="135">
        <v>2012</v>
      </c>
      <c r="AL5" s="135">
        <v>2013</v>
      </c>
      <c r="AM5" s="135">
        <v>2014</v>
      </c>
      <c r="AN5" s="135">
        <v>2015</v>
      </c>
      <c r="AO5" s="135">
        <v>2016</v>
      </c>
      <c r="AP5" s="135">
        <v>2017</v>
      </c>
      <c r="AQ5" s="176">
        <v>2018</v>
      </c>
      <c r="AR5" s="135">
        <v>2019</v>
      </c>
      <c r="AS5" s="135">
        <v>2020</v>
      </c>
      <c r="AT5" s="176">
        <v>2021</v>
      </c>
      <c r="AU5" s="135">
        <v>2022</v>
      </c>
      <c r="AV5" s="133">
        <v>2023</v>
      </c>
      <c r="AW5" s="333"/>
      <c r="AZ5" s="290"/>
    </row>
    <row r="6" spans="1:52" ht="3" customHeight="1" thickBot="1" x14ac:dyDescent="0.3">
      <c r="A6" s="291"/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  <c r="O6" s="290"/>
      <c r="P6" s="292"/>
      <c r="R6" s="291"/>
      <c r="S6" s="293">
        <v>2010</v>
      </c>
      <c r="T6" s="293">
        <v>2011</v>
      </c>
      <c r="U6" s="293">
        <v>2012</v>
      </c>
      <c r="V6" s="293"/>
      <c r="W6" s="293"/>
      <c r="X6" s="293"/>
      <c r="Y6" s="293"/>
      <c r="Z6" s="293"/>
      <c r="AA6" s="290"/>
      <c r="AB6" s="290"/>
      <c r="AC6" s="290"/>
      <c r="AD6" s="290"/>
      <c r="AE6" s="290"/>
      <c r="AF6" s="293"/>
      <c r="AG6" s="294"/>
      <c r="AI6" s="293"/>
      <c r="AJ6" s="293"/>
      <c r="AK6" s="293"/>
      <c r="AL6" s="293"/>
      <c r="AM6" s="293"/>
      <c r="AN6" s="293"/>
      <c r="AO6" s="293"/>
      <c r="AP6" s="293"/>
      <c r="AQ6" s="290"/>
      <c r="AR6" s="290"/>
      <c r="AS6" s="290"/>
      <c r="AT6" s="290"/>
      <c r="AU6" s="290"/>
      <c r="AV6" s="293"/>
      <c r="AW6" s="292"/>
    </row>
    <row r="7" spans="1:52" ht="20.100000000000001" customHeight="1" x14ac:dyDescent="0.25">
      <c r="A7" s="120" t="s">
        <v>73</v>
      </c>
      <c r="B7" s="115">
        <v>162618.44999999995</v>
      </c>
      <c r="C7" s="153">
        <v>156534.06999999998</v>
      </c>
      <c r="D7" s="153">
        <v>239190.1999999999</v>
      </c>
      <c r="E7" s="153">
        <v>213768.74999999997</v>
      </c>
      <c r="F7" s="153">
        <v>196345.2</v>
      </c>
      <c r="G7" s="153">
        <v>183217.2099999999</v>
      </c>
      <c r="H7" s="153">
        <v>164354.55999999982</v>
      </c>
      <c r="I7" s="153">
        <v>192935.97999999986</v>
      </c>
      <c r="J7" s="153">
        <v>211445.75</v>
      </c>
      <c r="K7" s="153">
        <v>219278.33000000005</v>
      </c>
      <c r="L7" s="153">
        <v>238978.52999999991</v>
      </c>
      <c r="M7" s="153">
        <v>227977.60999999967</v>
      </c>
      <c r="N7" s="153">
        <v>227139.86999999991</v>
      </c>
      <c r="O7" s="112">
        <v>238037.11999999985</v>
      </c>
      <c r="P7" s="61">
        <f>IF(O7="","",(O7-N7)/N7)</f>
        <v>4.7975945394350829E-2</v>
      </c>
      <c r="R7" s="109" t="s">
        <v>73</v>
      </c>
      <c r="S7" s="115">
        <v>37448.925000000003</v>
      </c>
      <c r="T7" s="153">
        <v>38839.965999999986</v>
      </c>
      <c r="U7" s="153">
        <v>43280.928999999975</v>
      </c>
      <c r="V7" s="153">
        <v>45616.113000000012</v>
      </c>
      <c r="W7" s="153">
        <v>47446.346999999972</v>
      </c>
      <c r="X7" s="153">
        <v>44866.651000000042</v>
      </c>
      <c r="Y7" s="153">
        <v>44731.008000000016</v>
      </c>
      <c r="Z7" s="153">
        <v>48635.341000000037</v>
      </c>
      <c r="AA7" s="153">
        <v>54050.858</v>
      </c>
      <c r="AB7" s="153">
        <v>57478.924000000043</v>
      </c>
      <c r="AC7" s="153">
        <v>63485.803999999982</v>
      </c>
      <c r="AD7" s="153">
        <v>59844.614000000096</v>
      </c>
      <c r="AE7" s="307">
        <v>63073.409999999996</v>
      </c>
      <c r="AF7" s="100">
        <v>63035.427000000032</v>
      </c>
      <c r="AG7" s="61">
        <f>IF(AF7="","",(AF7-AE7)/AE7)</f>
        <v>-6.0220305196696669E-4</v>
      </c>
      <c r="AI7" s="124">
        <f t="shared" ref="AI7:AI22" si="0">(S7/B7)*10</f>
        <v>2.3028706152346192</v>
      </c>
      <c r="AJ7" s="156">
        <f t="shared" ref="AJ7:AJ22" si="1">(T7/C7)*10</f>
        <v>2.4812467982209876</v>
      </c>
      <c r="AK7" s="156">
        <f t="shared" ref="AK7:AK22" si="2">(U7/D7)*10</f>
        <v>1.8094775204000828</v>
      </c>
      <c r="AL7" s="156">
        <f t="shared" ref="AL7:AL22" si="3">(V7/E7)*10</f>
        <v>2.1338999736865198</v>
      </c>
      <c r="AM7" s="156">
        <f t="shared" ref="AM7:AM22" si="4">(W7/F7)*10</f>
        <v>2.4164760330275441</v>
      </c>
      <c r="AN7" s="156">
        <f t="shared" ref="AN7:AN22" si="5">(X7/G7)*10</f>
        <v>2.4488229571883595</v>
      </c>
      <c r="AO7" s="156">
        <f t="shared" ref="AO7:AO22" si="6">(Y7/H7)*10</f>
        <v>2.7216164857245251</v>
      </c>
      <c r="AP7" s="156">
        <f t="shared" ref="AP7:AP22" si="7">(Z7/I7)*10</f>
        <v>2.5208020297717444</v>
      </c>
      <c r="AQ7" s="156">
        <f t="shared" ref="AQ7:AQ22" si="8">(AA7/J7)*10</f>
        <v>2.5562518045408811</v>
      </c>
      <c r="AR7" s="156">
        <f t="shared" ref="AR7:AR22" si="9">(AB7/K7)*10</f>
        <v>2.6212769861937577</v>
      </c>
      <c r="AS7" s="156">
        <f t="shared" ref="AS7:AT22" si="10">(AC7/L7)*10</f>
        <v>2.6565484355435616</v>
      </c>
      <c r="AT7" s="156">
        <f t="shared" ref="AT7:AT19" si="11">(AD7/M7)*10</f>
        <v>2.6250215536517025</v>
      </c>
      <c r="AU7" s="156">
        <f t="shared" ref="AU7:AU22" si="12">(AE7/N7)*10</f>
        <v>2.7768533106935394</v>
      </c>
      <c r="AV7" s="156">
        <f>(AF7/O7)*10</f>
        <v>2.6481343329981506</v>
      </c>
      <c r="AW7" s="61">
        <f t="shared" ref="AW7:AW8" si="13">IF(AV7="","",(AV7-AU7)/AU7)</f>
        <v>-4.6354259045552626E-2</v>
      </c>
      <c r="AZ7"/>
    </row>
    <row r="8" spans="1:52" ht="20.100000000000001" customHeight="1" x14ac:dyDescent="0.25">
      <c r="A8" s="121" t="s">
        <v>74</v>
      </c>
      <c r="B8" s="117">
        <v>161664.07999999981</v>
      </c>
      <c r="C8" s="154">
        <v>214997.14</v>
      </c>
      <c r="D8" s="154">
        <v>230196.23999999993</v>
      </c>
      <c r="E8" s="154">
        <v>260171.31000000006</v>
      </c>
      <c r="F8" s="154">
        <v>219768.14999999994</v>
      </c>
      <c r="G8" s="154">
        <v>191622.89999999979</v>
      </c>
      <c r="H8" s="154">
        <v>187100.07000000012</v>
      </c>
      <c r="I8" s="154">
        <v>187560.18000000008</v>
      </c>
      <c r="J8" s="154">
        <v>245913.44</v>
      </c>
      <c r="K8" s="154">
        <v>226330.75999999989</v>
      </c>
      <c r="L8" s="154">
        <v>217081.86999999988</v>
      </c>
      <c r="M8" s="154">
        <v>235166.11999999968</v>
      </c>
      <c r="N8" s="154">
        <v>245888.12999999983</v>
      </c>
      <c r="O8" s="119">
        <v>229347.3100000002</v>
      </c>
      <c r="P8" s="52">
        <f t="shared" ref="P8:P23" si="14">IF(O8="","",(O8-N8)/N8)</f>
        <v>-6.7269696995945427E-2</v>
      </c>
      <c r="R8" s="109" t="s">
        <v>74</v>
      </c>
      <c r="S8" s="117">
        <v>39208.55799999999</v>
      </c>
      <c r="T8" s="154">
        <v>43534.874999999993</v>
      </c>
      <c r="U8" s="154">
        <v>46936.957999999977</v>
      </c>
      <c r="V8" s="154">
        <v>51921.968000000052</v>
      </c>
      <c r="W8" s="154">
        <v>51933.389000000017</v>
      </c>
      <c r="X8" s="154">
        <v>46937.144999999968</v>
      </c>
      <c r="Y8" s="154">
        <v>48461.340000000011</v>
      </c>
      <c r="Z8" s="154">
        <v>48751.319999999949</v>
      </c>
      <c r="AA8" s="154">
        <v>57358.343000000001</v>
      </c>
      <c r="AB8" s="154">
        <v>60378.147999999928</v>
      </c>
      <c r="AC8" s="154">
        <v>54982.760999999962</v>
      </c>
      <c r="AD8" s="154">
        <v>61551.606000000007</v>
      </c>
      <c r="AE8" s="308">
        <v>68116.977000000028</v>
      </c>
      <c r="AF8">
        <v>65965.965999999913</v>
      </c>
      <c r="AG8" s="52">
        <f t="shared" ref="AG8:AG23" si="15">IF(AF8="","",(AF8-AE8)/AE8)</f>
        <v>-3.1578192320544617E-2</v>
      </c>
      <c r="AI8" s="125">
        <f t="shared" si="0"/>
        <v>2.425310433832923</v>
      </c>
      <c r="AJ8" s="157">
        <f t="shared" si="1"/>
        <v>2.0249048429202356</v>
      </c>
      <c r="AK8" s="157">
        <f t="shared" si="2"/>
        <v>2.0389975961379729</v>
      </c>
      <c r="AL8" s="157">
        <f t="shared" si="3"/>
        <v>1.9956838438488873</v>
      </c>
      <c r="AM8" s="157">
        <f t="shared" si="4"/>
        <v>2.3630989749879605</v>
      </c>
      <c r="AN8" s="157">
        <f t="shared" si="5"/>
        <v>2.4494538492006965</v>
      </c>
      <c r="AO8" s="157">
        <f t="shared" si="6"/>
        <v>2.5901294424956642</v>
      </c>
      <c r="AP8" s="157">
        <f t="shared" si="7"/>
        <v>2.5992361491655602</v>
      </c>
      <c r="AQ8" s="157">
        <f t="shared" si="8"/>
        <v>2.332460682100173</v>
      </c>
      <c r="AR8" s="157">
        <f t="shared" si="9"/>
        <v>2.6676951908790461</v>
      </c>
      <c r="AS8" s="157">
        <f t="shared" si="10"/>
        <v>2.5328122058281508</v>
      </c>
      <c r="AT8" s="157">
        <f t="shared" si="11"/>
        <v>2.6173670765159578</v>
      </c>
      <c r="AU8" s="157">
        <f t="shared" si="12"/>
        <v>2.7702425895873901</v>
      </c>
      <c r="AV8" s="157">
        <f t="shared" ref="AV8" si="16">(AF8/O8)*10</f>
        <v>2.8762476438027482</v>
      </c>
      <c r="AW8" s="52">
        <f t="shared" si="13"/>
        <v>3.8265621434672582E-2</v>
      </c>
      <c r="AZ8"/>
    </row>
    <row r="9" spans="1:52" ht="20.100000000000001" customHeight="1" x14ac:dyDescent="0.25">
      <c r="A9" s="121" t="s">
        <v>75</v>
      </c>
      <c r="B9" s="117">
        <v>247651.7600000001</v>
      </c>
      <c r="C9" s="154">
        <v>229392.75000000003</v>
      </c>
      <c r="D9" s="154">
        <v>306569.51000000007</v>
      </c>
      <c r="E9" s="154">
        <v>231638.53999999992</v>
      </c>
      <c r="F9" s="154">
        <v>216803.50000000012</v>
      </c>
      <c r="G9" s="154">
        <v>258485.74000000011</v>
      </c>
      <c r="H9" s="154">
        <v>249519.08999999994</v>
      </c>
      <c r="I9" s="154">
        <v>240693.52999999991</v>
      </c>
      <c r="J9" s="154">
        <v>242853</v>
      </c>
      <c r="K9" s="154">
        <v>231554.96000000011</v>
      </c>
      <c r="L9" s="154">
        <v>255533.76999999979</v>
      </c>
      <c r="M9" s="154">
        <v>314789.03000000014</v>
      </c>
      <c r="N9" s="154">
        <v>282540.75999999983</v>
      </c>
      <c r="O9" s="119">
        <v>290720.00000000017</v>
      </c>
      <c r="P9" s="52">
        <f t="shared" si="14"/>
        <v>2.8948885109533733E-2</v>
      </c>
      <c r="R9" s="109" t="s">
        <v>75</v>
      </c>
      <c r="S9" s="117">
        <v>51168.47700000005</v>
      </c>
      <c r="T9" s="154">
        <v>49454.935999999994</v>
      </c>
      <c r="U9" s="154">
        <v>57419.120999999985</v>
      </c>
      <c r="V9" s="154">
        <v>50259.945</v>
      </c>
      <c r="W9" s="154">
        <v>50881.621999999916</v>
      </c>
      <c r="X9" s="154">
        <v>62257.105999999985</v>
      </c>
      <c r="Y9" s="154">
        <v>56423.886000000035</v>
      </c>
      <c r="Z9" s="154">
        <v>66075.244999999908</v>
      </c>
      <c r="AA9" s="154">
        <v>64577.565999999999</v>
      </c>
      <c r="AB9" s="154">
        <v>61804.521999999954</v>
      </c>
      <c r="AC9" s="154">
        <v>66953.59299999995</v>
      </c>
      <c r="AD9" s="154">
        <v>87119.218000000081</v>
      </c>
      <c r="AE9" s="308">
        <v>80072.687000000005</v>
      </c>
      <c r="AF9">
        <v>82756.803999999902</v>
      </c>
      <c r="AG9" s="52">
        <f t="shared" si="15"/>
        <v>3.3521005733202089E-2</v>
      </c>
      <c r="AI9" s="125">
        <f t="shared" si="0"/>
        <v>2.0661463096406028</v>
      </c>
      <c r="AJ9" s="157">
        <f t="shared" si="1"/>
        <v>2.1559066709824086</v>
      </c>
      <c r="AK9" s="157">
        <f t="shared" si="2"/>
        <v>1.8729560222737081</v>
      </c>
      <c r="AL9" s="157">
        <f t="shared" si="3"/>
        <v>2.1697574591861963</v>
      </c>
      <c r="AM9" s="157">
        <f t="shared" si="4"/>
        <v>2.3469003959806871</v>
      </c>
      <c r="AN9" s="157">
        <f t="shared" si="5"/>
        <v>2.4085315499415931</v>
      </c>
      <c r="AO9" s="157">
        <f t="shared" si="6"/>
        <v>2.2613053774763308</v>
      </c>
      <c r="AP9" s="157">
        <f t="shared" si="7"/>
        <v>2.7452023741560456</v>
      </c>
      <c r="AQ9" s="157">
        <f t="shared" si="8"/>
        <v>2.6591216085450871</v>
      </c>
      <c r="AR9" s="157">
        <f t="shared" si="9"/>
        <v>2.6691081028883996</v>
      </c>
      <c r="AS9" s="157">
        <f t="shared" si="10"/>
        <v>2.6201465661466194</v>
      </c>
      <c r="AT9" s="157">
        <f t="shared" si="11"/>
        <v>2.7675430112669441</v>
      </c>
      <c r="AU9" s="157">
        <f t="shared" si="12"/>
        <v>2.8340224964355603</v>
      </c>
      <c r="AV9" s="157">
        <f t="shared" ref="AV9" si="17">(AF9/O9)*10</f>
        <v>2.8466154375343922</v>
      </c>
      <c r="AW9" s="52">
        <f t="shared" ref="AW9" si="18">IF(AV9="","",(AV9-AU9)/AU9)</f>
        <v>4.4434866394569734E-3</v>
      </c>
      <c r="AZ9"/>
    </row>
    <row r="10" spans="1:52" ht="20.100000000000001" customHeight="1" x14ac:dyDescent="0.25">
      <c r="A10" s="121" t="s">
        <v>76</v>
      </c>
      <c r="B10" s="117">
        <v>215335.86</v>
      </c>
      <c r="C10" s="154">
        <v>234500.52</v>
      </c>
      <c r="D10" s="154">
        <v>245047.83999999971</v>
      </c>
      <c r="E10" s="154">
        <v>295201.40999999992</v>
      </c>
      <c r="F10" s="154">
        <v>217619.5400000001</v>
      </c>
      <c r="G10" s="154">
        <v>264598.62000000005</v>
      </c>
      <c r="H10" s="154">
        <v>251369.34000000005</v>
      </c>
      <c r="I10" s="154">
        <v>225265.57000000021</v>
      </c>
      <c r="J10" s="154">
        <v>280278.36</v>
      </c>
      <c r="K10" s="154">
        <v>242604.24999999974</v>
      </c>
      <c r="L10" s="154">
        <v>221930.11999999973</v>
      </c>
      <c r="M10" s="154">
        <v>289475</v>
      </c>
      <c r="N10" s="154">
        <v>262360.58</v>
      </c>
      <c r="O10" s="119">
        <v>240764.86000000013</v>
      </c>
      <c r="P10" s="52">
        <f t="shared" si="14"/>
        <v>-8.2313127985918777E-2</v>
      </c>
      <c r="R10" s="109" t="s">
        <v>76</v>
      </c>
      <c r="S10" s="117">
        <v>46025.074999999961</v>
      </c>
      <c r="T10" s="154">
        <v>44904.889000000003</v>
      </c>
      <c r="U10" s="154">
        <v>48943.746000000036</v>
      </c>
      <c r="V10" s="154">
        <v>56740.441000000035</v>
      </c>
      <c r="W10" s="154">
        <v>53780.95900000001</v>
      </c>
      <c r="X10" s="154">
        <v>62171.204999999944</v>
      </c>
      <c r="Y10" s="154">
        <v>54315.156000000032</v>
      </c>
      <c r="Z10" s="154">
        <v>53392.404000000024</v>
      </c>
      <c r="AA10" s="154">
        <v>64781.760000000002</v>
      </c>
      <c r="AB10" s="154">
        <v>61456.496999999916</v>
      </c>
      <c r="AC10" s="154">
        <v>59545.284999999967</v>
      </c>
      <c r="AD10" s="154">
        <v>77717.85199999997</v>
      </c>
      <c r="AE10" s="308">
        <v>72456.435999999972</v>
      </c>
      <c r="AF10">
        <v>68823.291000000114</v>
      </c>
      <c r="AG10" s="52">
        <f t="shared" si="15"/>
        <v>-5.014247457603159E-2</v>
      </c>
      <c r="AI10" s="125">
        <f t="shared" si="0"/>
        <v>2.1373623046342565</v>
      </c>
      <c r="AJ10" s="157">
        <f t="shared" si="1"/>
        <v>1.914916393362369</v>
      </c>
      <c r="AK10" s="157">
        <f t="shared" si="2"/>
        <v>1.9973139122548518</v>
      </c>
      <c r="AL10" s="157">
        <f t="shared" si="3"/>
        <v>1.9220924791653282</v>
      </c>
      <c r="AM10" s="157">
        <f t="shared" si="4"/>
        <v>2.4713295046942929</v>
      </c>
      <c r="AN10" s="157">
        <f t="shared" si="5"/>
        <v>2.3496420729631899</v>
      </c>
      <c r="AO10" s="157">
        <f t="shared" si="6"/>
        <v>2.160770919794754</v>
      </c>
      <c r="AP10" s="157">
        <f t="shared" si="7"/>
        <v>2.3701981621070618</v>
      </c>
      <c r="AQ10" s="157">
        <f t="shared" si="8"/>
        <v>2.3113364870552262</v>
      </c>
      <c r="AR10" s="157">
        <f t="shared" si="9"/>
        <v>2.5331995214428424</v>
      </c>
      <c r="AS10" s="157">
        <f t="shared" si="10"/>
        <v>2.6830646061021386</v>
      </c>
      <c r="AT10" s="157">
        <f t="shared" si="11"/>
        <v>2.6847863200621807</v>
      </c>
      <c r="AU10" s="157">
        <f t="shared" si="12"/>
        <v>2.76171199194635</v>
      </c>
      <c r="AV10" s="157">
        <f>(AF10/O10)*10</f>
        <v>2.8585272369065851</v>
      </c>
      <c r="AW10" s="52">
        <f>IF(AV10="","",(AV10-AU10)/AU10)</f>
        <v>3.5056242375224422E-2</v>
      </c>
      <c r="AZ10"/>
    </row>
    <row r="11" spans="1:52" ht="20.100000000000001" customHeight="1" x14ac:dyDescent="0.25">
      <c r="A11" s="121" t="s">
        <v>77</v>
      </c>
      <c r="B11" s="117">
        <v>222013.68</v>
      </c>
      <c r="C11" s="154">
        <v>263893.25999999989</v>
      </c>
      <c r="D11" s="154">
        <v>299190.6300000003</v>
      </c>
      <c r="E11" s="154">
        <v>256106.34999999966</v>
      </c>
      <c r="F11" s="154">
        <v>230811.05</v>
      </c>
      <c r="G11" s="154">
        <v>216672.04999999973</v>
      </c>
      <c r="H11" s="154">
        <v>236802.16999999972</v>
      </c>
      <c r="I11" s="154">
        <v>260243.39000000019</v>
      </c>
      <c r="J11" s="154">
        <v>262127.07</v>
      </c>
      <c r="K11" s="154">
        <v>281547.48000000021</v>
      </c>
      <c r="L11" s="154">
        <v>229388.94999999992</v>
      </c>
      <c r="M11" s="154">
        <v>288153.1100000001</v>
      </c>
      <c r="N11" s="154">
        <v>276301.92000000016</v>
      </c>
      <c r="O11" s="119">
        <v>280714.03999999963</v>
      </c>
      <c r="P11" s="52">
        <f t="shared" si="14"/>
        <v>1.5968473907092173E-2</v>
      </c>
      <c r="R11" s="109" t="s">
        <v>77</v>
      </c>
      <c r="S11" s="117">
        <v>47205.19600000004</v>
      </c>
      <c r="T11" s="154">
        <v>52842.769000000008</v>
      </c>
      <c r="U11" s="154">
        <v>54431.923000000046</v>
      </c>
      <c r="V11" s="154">
        <v>55981.48</v>
      </c>
      <c r="W11" s="154">
        <v>55053.410000000054</v>
      </c>
      <c r="X11" s="154">
        <v>55267.650999999962</v>
      </c>
      <c r="Y11" s="154">
        <v>56035.015999999938</v>
      </c>
      <c r="Z11" s="154">
        <v>66317.002000000022</v>
      </c>
      <c r="AA11" s="154">
        <v>64324.446000000004</v>
      </c>
      <c r="AB11" s="154">
        <v>68453.83000000006</v>
      </c>
      <c r="AC11" s="154">
        <v>58256.008000000045</v>
      </c>
      <c r="AD11" s="154">
        <v>77143.060999999987</v>
      </c>
      <c r="AE11" s="308">
        <v>76795.082000000009</v>
      </c>
      <c r="AF11">
        <v>80610.138000000137</v>
      </c>
      <c r="AG11" s="52">
        <f t="shared" si="15"/>
        <v>4.967838956145821E-2</v>
      </c>
      <c r="AI11" s="125">
        <f t="shared" si="0"/>
        <v>2.1262291584914967</v>
      </c>
      <c r="AJ11" s="157">
        <f t="shared" si="1"/>
        <v>2.002429656596763</v>
      </c>
      <c r="AK11" s="157">
        <f t="shared" si="2"/>
        <v>1.8193057382846511</v>
      </c>
      <c r="AL11" s="157">
        <f t="shared" si="3"/>
        <v>2.185868487837185</v>
      </c>
      <c r="AM11" s="157">
        <f t="shared" si="4"/>
        <v>2.3852155258597914</v>
      </c>
      <c r="AN11" s="157">
        <f t="shared" si="5"/>
        <v>2.5507512851796084</v>
      </c>
      <c r="AO11" s="157">
        <f t="shared" si="6"/>
        <v>2.366321896458973</v>
      </c>
      <c r="AP11" s="157">
        <f t="shared" si="7"/>
        <v>2.5482684497769559</v>
      </c>
      <c r="AQ11" s="157">
        <f t="shared" si="8"/>
        <v>2.4539413651554569</v>
      </c>
      <c r="AR11" s="157">
        <f t="shared" si="9"/>
        <v>2.4313423085868151</v>
      </c>
      <c r="AS11" s="157">
        <f t="shared" si="10"/>
        <v>2.5396170129380713</v>
      </c>
      <c r="AT11" s="157">
        <f t="shared" si="11"/>
        <v>2.6771552456955945</v>
      </c>
      <c r="AU11" s="157">
        <f t="shared" si="12"/>
        <v>2.7793900961672642</v>
      </c>
      <c r="AV11" s="157">
        <f>(AF11/O11)*10</f>
        <v>2.8716104830381921</v>
      </c>
      <c r="AW11" s="52">
        <f>IF(AV11="","",(AV11-AU11)/AU11)</f>
        <v>3.3180080406164797E-2</v>
      </c>
      <c r="AZ11"/>
    </row>
    <row r="12" spans="1:52" ht="20.100000000000001" customHeight="1" x14ac:dyDescent="0.25">
      <c r="A12" s="121" t="s">
        <v>78</v>
      </c>
      <c r="B12" s="117">
        <v>215680.73000000007</v>
      </c>
      <c r="C12" s="154">
        <v>298357.37000000005</v>
      </c>
      <c r="D12" s="154">
        <v>243274.90999999974</v>
      </c>
      <c r="E12" s="154">
        <v>242334.35000000021</v>
      </c>
      <c r="F12" s="154">
        <v>229301.40999999997</v>
      </c>
      <c r="G12" s="154">
        <v>227631.27999999985</v>
      </c>
      <c r="H12" s="154">
        <v>210795.03999999986</v>
      </c>
      <c r="I12" s="154">
        <v>279141.12000000017</v>
      </c>
      <c r="J12" s="154">
        <v>254074.62</v>
      </c>
      <c r="K12" s="154">
        <v>214797.02000000022</v>
      </c>
      <c r="L12" s="154">
        <v>270265.60999999958</v>
      </c>
      <c r="M12" s="154">
        <v>280199.61000000039</v>
      </c>
      <c r="N12" s="154">
        <v>254653.78999999986</v>
      </c>
      <c r="O12" s="119">
        <v>303734.04999999976</v>
      </c>
      <c r="P12" s="52">
        <f t="shared" si="14"/>
        <v>0.19273327917090854</v>
      </c>
      <c r="R12" s="109" t="s">
        <v>78</v>
      </c>
      <c r="S12" s="117">
        <v>45837.497000000039</v>
      </c>
      <c r="T12" s="154">
        <v>51105.701000000001</v>
      </c>
      <c r="U12" s="154">
        <v>50899.00499999999</v>
      </c>
      <c r="V12" s="154">
        <v>50438.382000000049</v>
      </c>
      <c r="W12" s="154">
        <v>52151.921999999926</v>
      </c>
      <c r="X12" s="154">
        <v>56091.163000000008</v>
      </c>
      <c r="Y12" s="154">
        <v>52714.073000000055</v>
      </c>
      <c r="Z12" s="154">
        <v>64528.730000000025</v>
      </c>
      <c r="AA12" s="154">
        <v>62742.375</v>
      </c>
      <c r="AB12" s="154">
        <v>55571.388000000043</v>
      </c>
      <c r="AC12" s="154">
        <v>66351.210999999865</v>
      </c>
      <c r="AD12" s="154">
        <v>74866.905999999974</v>
      </c>
      <c r="AE12" s="308">
        <v>70242.042999999976</v>
      </c>
      <c r="AF12">
        <v>86410.580000000045</v>
      </c>
      <c r="AG12" s="52">
        <f t="shared" si="15"/>
        <v>0.23018318245669583</v>
      </c>
      <c r="AI12" s="125">
        <f t="shared" si="0"/>
        <v>2.1252476751168277</v>
      </c>
      <c r="AJ12" s="157">
        <f t="shared" si="1"/>
        <v>1.7129022487361378</v>
      </c>
      <c r="AK12" s="157">
        <f t="shared" si="2"/>
        <v>2.0922422702776888</v>
      </c>
      <c r="AL12" s="157">
        <f t="shared" si="3"/>
        <v>2.0813550369561726</v>
      </c>
      <c r="AM12" s="157">
        <f t="shared" si="4"/>
        <v>2.2743829617096525</v>
      </c>
      <c r="AN12" s="157">
        <f t="shared" si="5"/>
        <v>2.4641236916121563</v>
      </c>
      <c r="AO12" s="157">
        <f t="shared" si="6"/>
        <v>2.5007264402426213</v>
      </c>
      <c r="AP12" s="157">
        <f t="shared" si="7"/>
        <v>2.3116884391665402</v>
      </c>
      <c r="AQ12" s="157">
        <f t="shared" si="8"/>
        <v>2.469446771188716</v>
      </c>
      <c r="AR12" s="157">
        <f t="shared" si="9"/>
        <v>2.5871582389737058</v>
      </c>
      <c r="AS12" s="157">
        <f t="shared" si="10"/>
        <v>2.4550371392053902</v>
      </c>
      <c r="AT12" s="157">
        <f t="shared" si="11"/>
        <v>2.6719132835338306</v>
      </c>
      <c r="AU12" s="157">
        <f t="shared" si="12"/>
        <v>2.7583348749688752</v>
      </c>
      <c r="AV12" s="157">
        <f>(AF12/O12)*10</f>
        <v>2.8449421459332633</v>
      </c>
      <c r="AW12" s="52">
        <f>IF(AV12="","",(AV12-AU12)/AU12)</f>
        <v>3.1398388843329045E-2</v>
      </c>
      <c r="AZ12"/>
    </row>
    <row r="13" spans="1:52" ht="20.100000000000001" customHeight="1" x14ac:dyDescent="0.25">
      <c r="A13" s="121" t="s">
        <v>79</v>
      </c>
      <c r="B13" s="117">
        <v>248639.30000000008</v>
      </c>
      <c r="C13" s="154">
        <v>301296.24000000011</v>
      </c>
      <c r="D13" s="154">
        <v>302219.03000000003</v>
      </c>
      <c r="E13" s="154">
        <v>271364.13999999984</v>
      </c>
      <c r="F13" s="154">
        <v>280219.00999999989</v>
      </c>
      <c r="G13" s="154">
        <v>268822.42000000004</v>
      </c>
      <c r="H13" s="154">
        <v>250739.99</v>
      </c>
      <c r="I13" s="154">
        <v>253691.20000000013</v>
      </c>
      <c r="J13" s="154">
        <v>257419.71</v>
      </c>
      <c r="K13" s="154">
        <v>275641.55999999971</v>
      </c>
      <c r="L13" s="154">
        <v>333531.0900000002</v>
      </c>
      <c r="M13" s="154">
        <v>285935.8</v>
      </c>
      <c r="N13" s="154">
        <v>296026.53999999963</v>
      </c>
      <c r="O13" s="119"/>
      <c r="P13" s="52" t="str">
        <f t="shared" si="14"/>
        <v/>
      </c>
      <c r="R13" s="109" t="s">
        <v>79</v>
      </c>
      <c r="S13" s="117">
        <v>54364.509000000027</v>
      </c>
      <c r="T13" s="154">
        <v>59788.318999999996</v>
      </c>
      <c r="U13" s="154">
        <v>62714.63899999993</v>
      </c>
      <c r="V13" s="154">
        <v>65018.055000000037</v>
      </c>
      <c r="W13" s="154">
        <v>69122.01800000004</v>
      </c>
      <c r="X13" s="154">
        <v>69013.110000000117</v>
      </c>
      <c r="Y13" s="154">
        <v>62444.103999999985</v>
      </c>
      <c r="Z13" s="154">
        <v>64721.649999999972</v>
      </c>
      <c r="AA13" s="154">
        <v>68976.123999999996</v>
      </c>
      <c r="AB13" s="154">
        <v>78608.732000000018</v>
      </c>
      <c r="AC13" s="154">
        <v>87158.587</v>
      </c>
      <c r="AD13" s="154">
        <v>82708.234000000084</v>
      </c>
      <c r="AE13" s="308">
        <v>82133.286000000022</v>
      </c>
      <c r="AG13" s="52" t="str">
        <f t="shared" si="15"/>
        <v/>
      </c>
      <c r="AI13" s="125">
        <f t="shared" si="0"/>
        <v>2.1864809384518056</v>
      </c>
      <c r="AJ13" s="157">
        <f t="shared" si="1"/>
        <v>1.9843699011975713</v>
      </c>
      <c r="AK13" s="157">
        <f t="shared" si="2"/>
        <v>2.0751386502696381</v>
      </c>
      <c r="AL13" s="157">
        <f t="shared" si="3"/>
        <v>2.3959707793373171</v>
      </c>
      <c r="AM13" s="157">
        <f t="shared" si="4"/>
        <v>2.4667140890976693</v>
      </c>
      <c r="AN13" s="157">
        <f t="shared" si="5"/>
        <v>2.5672378814237335</v>
      </c>
      <c r="AO13" s="157">
        <f t="shared" si="6"/>
        <v>2.490392697231901</v>
      </c>
      <c r="AP13" s="157">
        <f t="shared" si="7"/>
        <v>2.5511980707253517</v>
      </c>
      <c r="AQ13" s="157">
        <f t="shared" si="8"/>
        <v>2.6795199171034727</v>
      </c>
      <c r="AR13" s="157">
        <f t="shared" si="9"/>
        <v>2.8518461439559442</v>
      </c>
      <c r="AS13" s="157">
        <f t="shared" si="10"/>
        <v>2.6132072725214295</v>
      </c>
      <c r="AT13" s="157">
        <f t="shared" si="11"/>
        <v>2.892545599396791</v>
      </c>
      <c r="AU13" s="157">
        <f t="shared" si="12"/>
        <v>2.7745244058184824</v>
      </c>
      <c r="AV13" s="157"/>
      <c r="AW13" s="52"/>
      <c r="AZ13"/>
    </row>
    <row r="14" spans="1:52" ht="20.100000000000001" customHeight="1" x14ac:dyDescent="0.25">
      <c r="A14" s="121" t="s">
        <v>80</v>
      </c>
      <c r="B14" s="117">
        <v>188089.6999999999</v>
      </c>
      <c r="C14" s="154">
        <v>220263.89</v>
      </c>
      <c r="D14" s="154">
        <v>238438.41000000006</v>
      </c>
      <c r="E14" s="154">
        <v>192903.74999999985</v>
      </c>
      <c r="F14" s="154">
        <v>168311.4199999999</v>
      </c>
      <c r="G14" s="154">
        <v>186814.79000000024</v>
      </c>
      <c r="H14" s="154">
        <v>210170.4499999999</v>
      </c>
      <c r="I14" s="154">
        <v>215685.8899999999</v>
      </c>
      <c r="J14" s="154">
        <v>216097.52</v>
      </c>
      <c r="K14" s="154">
        <v>196206.75000000006</v>
      </c>
      <c r="L14" s="154">
        <v>214684.44000000015</v>
      </c>
      <c r="M14" s="154">
        <v>233437.76999999996</v>
      </c>
      <c r="N14" s="154">
        <v>250505.70999999996</v>
      </c>
      <c r="O14" s="119"/>
      <c r="P14" s="52" t="str">
        <f t="shared" si="14"/>
        <v/>
      </c>
      <c r="R14" s="109" t="s">
        <v>80</v>
      </c>
      <c r="S14" s="117">
        <v>39184.329000000012</v>
      </c>
      <c r="T14" s="154">
        <v>43186.20999999997</v>
      </c>
      <c r="U14" s="154">
        <v>48896.256000000016</v>
      </c>
      <c r="V14" s="154">
        <v>49231.409</v>
      </c>
      <c r="W14" s="154">
        <v>41790.908999999992</v>
      </c>
      <c r="X14" s="154">
        <v>45062.92500000001</v>
      </c>
      <c r="Y14" s="154">
        <v>49976.91399999999</v>
      </c>
      <c r="Z14" s="154">
        <v>51045.44799999996</v>
      </c>
      <c r="AA14" s="154">
        <v>55934.430999999997</v>
      </c>
      <c r="AB14" s="154">
        <v>52837.047999999988</v>
      </c>
      <c r="AC14" s="154">
        <v>57801.853999999985</v>
      </c>
      <c r="AD14" s="154">
        <v>60956.922999999952</v>
      </c>
      <c r="AE14" s="308">
        <v>70221.736000000092</v>
      </c>
      <c r="AG14" s="52" t="str">
        <f t="shared" si="15"/>
        <v/>
      </c>
      <c r="AI14" s="125">
        <f t="shared" si="0"/>
        <v>2.0832788291969222</v>
      </c>
      <c r="AJ14" s="157">
        <f t="shared" si="1"/>
        <v>1.9606577364996127</v>
      </c>
      <c r="AK14" s="157">
        <f t="shared" si="2"/>
        <v>2.0506870516373601</v>
      </c>
      <c r="AL14" s="157">
        <f t="shared" si="3"/>
        <v>2.5521229628765663</v>
      </c>
      <c r="AM14" s="157">
        <f t="shared" si="4"/>
        <v>2.4829514836248197</v>
      </c>
      <c r="AN14" s="157">
        <f t="shared" si="5"/>
        <v>2.412171166961671</v>
      </c>
      <c r="AO14" s="157">
        <f t="shared" si="6"/>
        <v>2.3779229668109867</v>
      </c>
      <c r="AP14" s="157">
        <f t="shared" si="7"/>
        <v>2.3666568081945454</v>
      </c>
      <c r="AQ14" s="157">
        <f t="shared" si="8"/>
        <v>2.5883883813196928</v>
      </c>
      <c r="AR14" s="157">
        <f t="shared" si="9"/>
        <v>2.692927129163496</v>
      </c>
      <c r="AS14" s="157">
        <f t="shared" si="10"/>
        <v>2.6924100321383304</v>
      </c>
      <c r="AT14" s="157">
        <f t="shared" si="11"/>
        <v>2.6112707896412806</v>
      </c>
      <c r="AU14" s="157">
        <f t="shared" si="12"/>
        <v>2.8031990169006566</v>
      </c>
      <c r="AV14" s="157"/>
      <c r="AW14" s="52"/>
      <c r="AZ14"/>
    </row>
    <row r="15" spans="1:52" ht="20.100000000000001" customHeight="1" x14ac:dyDescent="0.25">
      <c r="A15" s="121" t="s">
        <v>81</v>
      </c>
      <c r="B15" s="117">
        <v>276286.43999999977</v>
      </c>
      <c r="C15" s="154">
        <v>291231.52999999991</v>
      </c>
      <c r="D15" s="154">
        <v>295760.24000000017</v>
      </c>
      <c r="E15" s="154">
        <v>290599.48999999982</v>
      </c>
      <c r="F15" s="154">
        <v>290227.67999999964</v>
      </c>
      <c r="G15" s="154">
        <v>248925.34999999977</v>
      </c>
      <c r="H15" s="154">
        <v>261926.87000000026</v>
      </c>
      <c r="I15" s="154">
        <v>267823.90999999992</v>
      </c>
      <c r="J15" s="154">
        <v>219687.75</v>
      </c>
      <c r="K15" s="154">
        <v>266084.85000000027</v>
      </c>
      <c r="L15" s="154">
        <v>301265.00000000035</v>
      </c>
      <c r="M15" s="154">
        <v>280354.0799999999</v>
      </c>
      <c r="N15" s="154">
        <v>303137.79000000039</v>
      </c>
      <c r="O15" s="119"/>
      <c r="P15" s="52" t="str">
        <f t="shared" si="14"/>
        <v/>
      </c>
      <c r="R15" s="109" t="s">
        <v>81</v>
      </c>
      <c r="S15" s="117">
        <v>64657.764999999978</v>
      </c>
      <c r="T15" s="154">
        <v>67014.460999999996</v>
      </c>
      <c r="U15" s="154">
        <v>62417.526999999995</v>
      </c>
      <c r="V15" s="154">
        <v>71596.117000000057</v>
      </c>
      <c r="W15" s="154">
        <v>76295.819000000003</v>
      </c>
      <c r="X15" s="154">
        <v>70793.574000000022</v>
      </c>
      <c r="Y15" s="154">
        <v>69809.002000000037</v>
      </c>
      <c r="Z15" s="154">
        <v>71866.597999999954</v>
      </c>
      <c r="AA15" s="154">
        <v>67502.441000000006</v>
      </c>
      <c r="AB15" s="154">
        <v>79059.753999999943</v>
      </c>
      <c r="AC15" s="154">
        <v>84581.715000000026</v>
      </c>
      <c r="AD15" s="154">
        <v>88913.320999999953</v>
      </c>
      <c r="AE15" s="308">
        <v>91382.117999999813</v>
      </c>
      <c r="AG15" s="52" t="str">
        <f t="shared" si="15"/>
        <v/>
      </c>
      <c r="AI15" s="125">
        <f t="shared" si="0"/>
        <v>2.3402438787802988</v>
      </c>
      <c r="AJ15" s="157">
        <f t="shared" si="1"/>
        <v>2.3010716250400503</v>
      </c>
      <c r="AK15" s="157">
        <f t="shared" si="2"/>
        <v>2.1104096683178226</v>
      </c>
      <c r="AL15" s="157">
        <f t="shared" si="3"/>
        <v>2.4637385633402213</v>
      </c>
      <c r="AM15" s="157">
        <f t="shared" si="4"/>
        <v>2.6288264096656837</v>
      </c>
      <c r="AN15" s="157">
        <f t="shared" si="5"/>
        <v>2.843968041021137</v>
      </c>
      <c r="AO15" s="157">
        <f t="shared" si="6"/>
        <v>2.6652096442033595</v>
      </c>
      <c r="AP15" s="157">
        <f t="shared" si="7"/>
        <v>2.6833525804324183</v>
      </c>
      <c r="AQ15" s="157">
        <f t="shared" si="8"/>
        <v>3.0726538461976149</v>
      </c>
      <c r="AR15" s="157">
        <f t="shared" si="9"/>
        <v>2.9712234274142202</v>
      </c>
      <c r="AS15" s="157">
        <f t="shared" si="10"/>
        <v>2.8075519891125729</v>
      </c>
      <c r="AT15" s="157">
        <f t="shared" si="11"/>
        <v>3.1714652057141453</v>
      </c>
      <c r="AU15" s="157">
        <f t="shared" si="12"/>
        <v>3.0145406153419438</v>
      </c>
      <c r="AV15" s="157"/>
      <c r="AW15" s="52"/>
      <c r="AZ15"/>
    </row>
    <row r="16" spans="1:52" ht="20.100000000000001" customHeight="1" x14ac:dyDescent="0.25">
      <c r="A16" s="121" t="s">
        <v>82</v>
      </c>
      <c r="B16" s="117">
        <v>218413.52999999985</v>
      </c>
      <c r="C16" s="154">
        <v>269385.36999999994</v>
      </c>
      <c r="D16" s="154">
        <v>357795.17000000092</v>
      </c>
      <c r="E16" s="154">
        <v>308575.81999999948</v>
      </c>
      <c r="F16" s="154">
        <v>305395.48999999964</v>
      </c>
      <c r="G16" s="154">
        <v>278553.34999999945</v>
      </c>
      <c r="H16" s="154">
        <v>249519.28000000003</v>
      </c>
      <c r="I16" s="154">
        <v>311771.15999999992</v>
      </c>
      <c r="J16" s="154">
        <v>292724.18</v>
      </c>
      <c r="K16" s="154">
        <v>321608.53999999992</v>
      </c>
      <c r="L16" s="154">
        <v>322467.64999999991</v>
      </c>
      <c r="M16" s="154">
        <v>294277.01000000024</v>
      </c>
      <c r="N16" s="154">
        <v>298545.54000000027</v>
      </c>
      <c r="O16" s="119"/>
      <c r="P16" s="52" t="str">
        <f t="shared" si="14"/>
        <v/>
      </c>
      <c r="R16" s="109" t="s">
        <v>82</v>
      </c>
      <c r="S16" s="117">
        <v>62505.198999999993</v>
      </c>
      <c r="T16" s="154">
        <v>72259.178000000014</v>
      </c>
      <c r="U16" s="154">
        <v>85069.483999999968</v>
      </c>
      <c r="V16" s="154">
        <v>87588.735000000001</v>
      </c>
      <c r="W16" s="154">
        <v>89099.010000000038</v>
      </c>
      <c r="X16" s="154">
        <v>82030.592000000048</v>
      </c>
      <c r="Y16" s="154">
        <v>76031.939000000013</v>
      </c>
      <c r="Z16" s="154">
        <v>87843.296000000017</v>
      </c>
      <c r="AA16" s="154">
        <v>92024.978000000003</v>
      </c>
      <c r="AB16" s="154">
        <v>97269.096999999994</v>
      </c>
      <c r="AC16" s="154">
        <v>96078.873000000051</v>
      </c>
      <c r="AD16" s="154">
        <v>90636.669000000067</v>
      </c>
      <c r="AE16" s="308">
        <v>94985.397999999841</v>
      </c>
      <c r="AG16" s="52" t="str">
        <f t="shared" si="15"/>
        <v/>
      </c>
      <c r="AI16" s="125">
        <f t="shared" si="0"/>
        <v>2.8617823721817981</v>
      </c>
      <c r="AJ16" s="157">
        <f t="shared" si="1"/>
        <v>2.6823720233953323</v>
      </c>
      <c r="AK16" s="157">
        <f t="shared" si="2"/>
        <v>2.3776029173339523</v>
      </c>
      <c r="AL16" s="157">
        <f t="shared" si="3"/>
        <v>2.8384834236201706</v>
      </c>
      <c r="AM16" s="157">
        <f t="shared" si="4"/>
        <v>2.9174959328967214</v>
      </c>
      <c r="AN16" s="157">
        <f t="shared" si="5"/>
        <v>2.9448790330469983</v>
      </c>
      <c r="AO16" s="157">
        <f t="shared" si="6"/>
        <v>3.0471368384839841</v>
      </c>
      <c r="AP16" s="157">
        <f t="shared" si="7"/>
        <v>2.81755682597454</v>
      </c>
      <c r="AQ16" s="157">
        <f t="shared" si="8"/>
        <v>3.1437436429064385</v>
      </c>
      <c r="AR16" s="157">
        <f t="shared" si="9"/>
        <v>3.0244562846496557</v>
      </c>
      <c r="AS16" s="157">
        <f t="shared" si="10"/>
        <v>2.9794887332109155</v>
      </c>
      <c r="AT16" s="157">
        <f t="shared" si="11"/>
        <v>3.0799779092495196</v>
      </c>
      <c r="AU16" s="157">
        <f t="shared" si="12"/>
        <v>3.1816049906489896</v>
      </c>
      <c r="AV16" s="157"/>
      <c r="AW16" s="52"/>
      <c r="AZ16"/>
    </row>
    <row r="17" spans="1:52" ht="20.100000000000001" customHeight="1" x14ac:dyDescent="0.25">
      <c r="A17" s="121" t="s">
        <v>83</v>
      </c>
      <c r="B17" s="117">
        <v>283992.13999999984</v>
      </c>
      <c r="C17" s="154">
        <v>340923.25</v>
      </c>
      <c r="D17" s="154">
        <v>307861.13000000047</v>
      </c>
      <c r="E17" s="154">
        <v>286413.15999999997</v>
      </c>
      <c r="F17" s="154">
        <v>274219.10999999993</v>
      </c>
      <c r="G17" s="154">
        <v>273526.25000000035</v>
      </c>
      <c r="H17" s="154">
        <v>315362.60000000033</v>
      </c>
      <c r="I17" s="154">
        <v>306231.50000000035</v>
      </c>
      <c r="J17" s="154">
        <v>274210.34999999998</v>
      </c>
      <c r="K17" s="154">
        <v>273617.80999999982</v>
      </c>
      <c r="L17" s="154">
        <v>319048.99000000063</v>
      </c>
      <c r="M17" s="154">
        <v>318333.36</v>
      </c>
      <c r="N17" s="154">
        <v>339529.76000000094</v>
      </c>
      <c r="O17" s="119"/>
      <c r="P17" s="52" t="str">
        <f t="shared" si="14"/>
        <v/>
      </c>
      <c r="R17" s="109" t="s">
        <v>83</v>
      </c>
      <c r="S17" s="117">
        <v>75798.92399999997</v>
      </c>
      <c r="T17" s="154">
        <v>78510.058999999979</v>
      </c>
      <c r="U17" s="154">
        <v>82860.765000000043</v>
      </c>
      <c r="V17" s="154">
        <v>82287.181999999913</v>
      </c>
      <c r="W17" s="154">
        <v>81224.970999999918</v>
      </c>
      <c r="X17" s="154">
        <v>82936.982000000047</v>
      </c>
      <c r="Y17" s="154">
        <v>94068.771999999837</v>
      </c>
      <c r="Z17" s="154">
        <v>90812.540999999997</v>
      </c>
      <c r="AA17" s="154">
        <v>85853.54</v>
      </c>
      <c r="AB17" s="154">
        <v>81718.175000000017</v>
      </c>
      <c r="AC17" s="154">
        <v>93299.05299999984</v>
      </c>
      <c r="AD17" s="154">
        <v>97861.878999999943</v>
      </c>
      <c r="AE17" s="308">
        <v>103988.54699999987</v>
      </c>
      <c r="AG17" s="52" t="str">
        <f t="shared" si="15"/>
        <v/>
      </c>
      <c r="AI17" s="125">
        <f t="shared" si="0"/>
        <v>2.669050065963094</v>
      </c>
      <c r="AJ17" s="157">
        <f t="shared" si="1"/>
        <v>2.3028660849619373</v>
      </c>
      <c r="AK17" s="157">
        <f t="shared" si="2"/>
        <v>2.6914981115024137</v>
      </c>
      <c r="AL17" s="157">
        <f t="shared" si="3"/>
        <v>2.8730237814491453</v>
      </c>
      <c r="AM17" s="157">
        <f t="shared" si="4"/>
        <v>2.9620463358662326</v>
      </c>
      <c r="AN17" s="157">
        <f t="shared" si="5"/>
        <v>3.0321397672069845</v>
      </c>
      <c r="AO17" s="157">
        <f t="shared" si="6"/>
        <v>2.9828765998250821</v>
      </c>
      <c r="AP17" s="157">
        <f t="shared" si="7"/>
        <v>2.9654866008232301</v>
      </c>
      <c r="AQ17" s="157">
        <f t="shared" si="8"/>
        <v>3.1309372530978496</v>
      </c>
      <c r="AR17" s="157">
        <f t="shared" si="9"/>
        <v>2.9865809904698848</v>
      </c>
      <c r="AS17" s="157">
        <f t="shared" si="10"/>
        <v>2.92428611041833</v>
      </c>
      <c r="AT17" s="157">
        <f t="shared" si="11"/>
        <v>3.0741948943082793</v>
      </c>
      <c r="AU17" s="157">
        <f t="shared" si="12"/>
        <v>3.0627226019892806</v>
      </c>
      <c r="AV17" s="157"/>
      <c r="AW17" s="52"/>
      <c r="AZ17"/>
    </row>
    <row r="18" spans="1:52" ht="20.100000000000001" customHeight="1" thickBot="1" x14ac:dyDescent="0.3">
      <c r="A18" s="121" t="s">
        <v>84</v>
      </c>
      <c r="B18" s="117">
        <v>226068.2300000001</v>
      </c>
      <c r="C18" s="154">
        <v>257835.04999999996</v>
      </c>
      <c r="D18" s="154">
        <v>297135.57000000012</v>
      </c>
      <c r="E18" s="154">
        <v>191538.02999999988</v>
      </c>
      <c r="F18" s="154">
        <v>207146.76999999993</v>
      </c>
      <c r="G18" s="154">
        <v>199318.66999999981</v>
      </c>
      <c r="H18" s="154">
        <v>191845.38999999996</v>
      </c>
      <c r="I18" s="154">
        <v>240526.04000000004</v>
      </c>
      <c r="J18" s="154">
        <v>195141.51</v>
      </c>
      <c r="K18" s="154">
        <v>213937.46999999983</v>
      </c>
      <c r="L18" s="154">
        <v>227207.97000000003</v>
      </c>
      <c r="M18" s="154">
        <v>239927.22000000009</v>
      </c>
      <c r="N18" s="154">
        <v>216943.64999999976</v>
      </c>
      <c r="O18" s="119"/>
      <c r="P18" s="52" t="str">
        <f t="shared" si="14"/>
        <v/>
      </c>
      <c r="R18" s="109" t="s">
        <v>84</v>
      </c>
      <c r="S18" s="117">
        <v>50975.751000000069</v>
      </c>
      <c r="T18" s="154">
        <v>55476.897000000012</v>
      </c>
      <c r="U18" s="154">
        <v>59634.482000000025</v>
      </c>
      <c r="V18" s="154">
        <v>54113.734999999979</v>
      </c>
      <c r="W18" s="154">
        <v>57504.426999999996</v>
      </c>
      <c r="X18" s="154">
        <v>58105.801000000007</v>
      </c>
      <c r="Y18" s="154">
        <v>58962.415000000001</v>
      </c>
      <c r="Z18" s="154">
        <v>64051.424999999981</v>
      </c>
      <c r="AA18" s="154">
        <v>62214.675000000003</v>
      </c>
      <c r="AB18" s="154">
        <v>64766.222999999991</v>
      </c>
      <c r="AC18" s="154">
        <v>67694.932000000001</v>
      </c>
      <c r="AD18" s="154">
        <v>68116.868000000133</v>
      </c>
      <c r="AE18" s="308">
        <v>65495.567999999992</v>
      </c>
      <c r="AG18" s="52" t="str">
        <f t="shared" si="15"/>
        <v/>
      </c>
      <c r="AI18" s="125">
        <f t="shared" si="0"/>
        <v>2.2548834482403852</v>
      </c>
      <c r="AJ18" s="157">
        <f t="shared" si="1"/>
        <v>2.1516429593261281</v>
      </c>
      <c r="AK18" s="157">
        <f t="shared" si="2"/>
        <v>2.0069789019200899</v>
      </c>
      <c r="AL18" s="157">
        <f t="shared" si="3"/>
        <v>2.825221445579241</v>
      </c>
      <c r="AM18" s="157">
        <f t="shared" si="4"/>
        <v>2.7760233480831014</v>
      </c>
      <c r="AN18" s="157">
        <f t="shared" si="5"/>
        <v>2.9152211882609924</v>
      </c>
      <c r="AO18" s="157">
        <f t="shared" si="6"/>
        <v>3.0734340293504063</v>
      </c>
      <c r="AP18" s="157">
        <f t="shared" si="7"/>
        <v>2.6629725829269866</v>
      </c>
      <c r="AQ18" s="157">
        <f t="shared" si="8"/>
        <v>3.1881825143199927</v>
      </c>
      <c r="AR18" s="157">
        <f t="shared" si="9"/>
        <v>3.0273435971735125</v>
      </c>
      <c r="AS18" s="157">
        <f t="shared" si="10"/>
        <v>2.9794259417924462</v>
      </c>
      <c r="AT18" s="157">
        <f t="shared" si="11"/>
        <v>2.8390637794244484</v>
      </c>
      <c r="AU18" s="157">
        <f t="shared" si="12"/>
        <v>3.0190129095735259</v>
      </c>
      <c r="AV18" s="157"/>
      <c r="AW18" s="52"/>
      <c r="AZ18" s="105"/>
    </row>
    <row r="19" spans="1:52" ht="20.100000000000001" customHeight="1" thickBot="1" x14ac:dyDescent="0.3">
      <c r="A19" s="201" t="s">
        <v>241</v>
      </c>
      <c r="B19" s="167">
        <f>SUM(B7:B12)</f>
        <v>1224964.5599999998</v>
      </c>
      <c r="C19" s="168">
        <f t="shared" ref="C19:O19" si="19">SUM(C7:C12)</f>
        <v>1397675.1099999999</v>
      </c>
      <c r="D19" s="168">
        <f t="shared" si="19"/>
        <v>1563469.3299999996</v>
      </c>
      <c r="E19" s="168">
        <f t="shared" si="19"/>
        <v>1499220.71</v>
      </c>
      <c r="F19" s="168">
        <f t="shared" si="19"/>
        <v>1310648.8500000001</v>
      </c>
      <c r="G19" s="168">
        <f t="shared" si="19"/>
        <v>1342227.7999999996</v>
      </c>
      <c r="H19" s="168">
        <f t="shared" si="19"/>
        <v>1299940.2699999996</v>
      </c>
      <c r="I19" s="168">
        <f t="shared" si="19"/>
        <v>1385839.7700000003</v>
      </c>
      <c r="J19" s="168">
        <f t="shared" si="19"/>
        <v>1496692.2399999998</v>
      </c>
      <c r="K19" s="168">
        <f t="shared" si="19"/>
        <v>1416112.8000000003</v>
      </c>
      <c r="L19" s="168">
        <f t="shared" si="19"/>
        <v>1433178.8499999989</v>
      </c>
      <c r="M19" s="168">
        <f t="shared" si="19"/>
        <v>1635760.48</v>
      </c>
      <c r="N19" s="168">
        <f t="shared" si="19"/>
        <v>1548885.0499999996</v>
      </c>
      <c r="O19" s="169">
        <f t="shared" si="19"/>
        <v>1583317.3799999997</v>
      </c>
      <c r="P19" s="61">
        <f t="shared" si="14"/>
        <v>2.223039727835199E-2</v>
      </c>
      <c r="Q19" s="171"/>
      <c r="R19" s="170"/>
      <c r="S19" s="167">
        <f>SUM(S7:S12)</f>
        <v>266893.72800000006</v>
      </c>
      <c r="T19" s="168">
        <f t="shared" ref="T19:AF19" si="20">SUM(T7:T12)</f>
        <v>280683.13599999994</v>
      </c>
      <c r="U19" s="168">
        <f t="shared" si="20"/>
        <v>301911.68200000003</v>
      </c>
      <c r="V19" s="168">
        <f t="shared" si="20"/>
        <v>310958.3290000002</v>
      </c>
      <c r="W19" s="168">
        <f t="shared" si="20"/>
        <v>311247.64899999986</v>
      </c>
      <c r="X19" s="168">
        <f t="shared" si="20"/>
        <v>327590.92099999991</v>
      </c>
      <c r="Y19" s="168">
        <f t="shared" si="20"/>
        <v>312680.47900000005</v>
      </c>
      <c r="Z19" s="168">
        <f t="shared" si="20"/>
        <v>347700.04200000002</v>
      </c>
      <c r="AA19" s="168">
        <f t="shared" si="20"/>
        <v>367835.348</v>
      </c>
      <c r="AB19" s="168">
        <f t="shared" si="20"/>
        <v>365143.30899999995</v>
      </c>
      <c r="AC19" s="168">
        <f t="shared" si="20"/>
        <v>369574.66199999978</v>
      </c>
      <c r="AD19" s="168">
        <f t="shared" si="20"/>
        <v>438243.2570000001</v>
      </c>
      <c r="AE19" s="169">
        <f t="shared" si="20"/>
        <v>430756.63500000001</v>
      </c>
      <c r="AF19" s="167">
        <f t="shared" si="20"/>
        <v>447602.20600000024</v>
      </c>
      <c r="AG19" s="61">
        <f t="shared" si="15"/>
        <v>3.9106933315142617E-2</v>
      </c>
      <c r="AI19" s="172">
        <f t="shared" si="0"/>
        <v>2.1787873438558916</v>
      </c>
      <c r="AJ19" s="173">
        <f t="shared" si="1"/>
        <v>2.0082144555038974</v>
      </c>
      <c r="AK19" s="173">
        <f t="shared" si="2"/>
        <v>1.9310368051799269</v>
      </c>
      <c r="AL19" s="173">
        <f t="shared" si="3"/>
        <v>2.0741330941192788</v>
      </c>
      <c r="AM19" s="173">
        <f t="shared" si="4"/>
        <v>2.3747600205806445</v>
      </c>
      <c r="AN19" s="173">
        <f t="shared" si="5"/>
        <v>2.4406506928257636</v>
      </c>
      <c r="AO19" s="173">
        <f t="shared" si="6"/>
        <v>2.4053449701962086</v>
      </c>
      <c r="AP19" s="173">
        <f t="shared" si="7"/>
        <v>2.5089483613246282</v>
      </c>
      <c r="AQ19" s="173">
        <f t="shared" si="8"/>
        <v>2.4576552090628869</v>
      </c>
      <c r="AR19" s="173">
        <f t="shared" si="9"/>
        <v>2.5784902798703597</v>
      </c>
      <c r="AS19" s="173">
        <f t="shared" si="10"/>
        <v>2.5787058049314644</v>
      </c>
      <c r="AT19" s="173">
        <f t="shared" si="11"/>
        <v>2.6791407565978127</v>
      </c>
      <c r="AU19" s="173">
        <f t="shared" si="12"/>
        <v>2.7810755549612938</v>
      </c>
      <c r="AV19" s="173">
        <f>(AF19/O19)*10</f>
        <v>2.8269897852065542</v>
      </c>
      <c r="AW19" s="57">
        <f t="shared" ref="AW19:AW23" si="21">IF(AV19="","",(AV19-AU19)/AU19)</f>
        <v>1.6509522786373722E-2</v>
      </c>
      <c r="AZ19" s="105"/>
    </row>
    <row r="20" spans="1:52" ht="20.100000000000001" customHeight="1" x14ac:dyDescent="0.25">
      <c r="A20" s="121" t="s">
        <v>85</v>
      </c>
      <c r="B20" s="117">
        <f>SUM(B7:B9)</f>
        <v>571934.28999999992</v>
      </c>
      <c r="C20" s="154">
        <f>SUM(C7:C9)</f>
        <v>600923.96</v>
      </c>
      <c r="D20" s="154">
        <f>SUM(D7:D9)</f>
        <v>775955.95</v>
      </c>
      <c r="E20" s="154">
        <f t="shared" ref="E20:N20" si="22">SUM(E7:E9)</f>
        <v>705578.6</v>
      </c>
      <c r="F20" s="154">
        <f t="shared" si="22"/>
        <v>632916.85000000009</v>
      </c>
      <c r="G20" s="154">
        <f t="shared" si="22"/>
        <v>633325.84999999986</v>
      </c>
      <c r="H20" s="154">
        <f t="shared" si="22"/>
        <v>600973.71999999986</v>
      </c>
      <c r="I20" s="154">
        <f t="shared" si="22"/>
        <v>621189.68999999983</v>
      </c>
      <c r="J20" s="154">
        <f t="shared" si="22"/>
        <v>700212.19</v>
      </c>
      <c r="K20" s="154">
        <f t="shared" si="22"/>
        <v>677164.05</v>
      </c>
      <c r="L20" s="154">
        <f t="shared" si="22"/>
        <v>711594.16999999958</v>
      </c>
      <c r="M20" s="154">
        <f t="shared" ref="M20" si="23">SUM(M7:M9)</f>
        <v>777932.75999999954</v>
      </c>
      <c r="N20" s="154">
        <f t="shared" si="22"/>
        <v>755568.75999999954</v>
      </c>
      <c r="O20" s="119">
        <f>IF(O9="","",SUM(O7:O9))</f>
        <v>758104.43000000017</v>
      </c>
      <c r="P20" s="61">
        <f t="shared" si="14"/>
        <v>3.3559751729288351E-3</v>
      </c>
      <c r="R20" s="109" t="s">
        <v>85</v>
      </c>
      <c r="S20" s="117">
        <f t="shared" ref="S20:AE20" si="24">SUM(S7:S9)</f>
        <v>127825.96000000005</v>
      </c>
      <c r="T20" s="154">
        <f t="shared" si="24"/>
        <v>131829.77699999997</v>
      </c>
      <c r="U20" s="154">
        <f t="shared" si="24"/>
        <v>147637.00799999994</v>
      </c>
      <c r="V20" s="154">
        <f t="shared" si="24"/>
        <v>147798.02600000007</v>
      </c>
      <c r="W20" s="154">
        <f t="shared" si="24"/>
        <v>150261.35799999989</v>
      </c>
      <c r="X20" s="154">
        <f t="shared" si="24"/>
        <v>154060.902</v>
      </c>
      <c r="Y20" s="154">
        <f t="shared" si="24"/>
        <v>149616.23400000005</v>
      </c>
      <c r="Z20" s="154">
        <f t="shared" si="24"/>
        <v>163461.9059999999</v>
      </c>
      <c r="AA20" s="154">
        <f t="shared" si="24"/>
        <v>175986.76699999999</v>
      </c>
      <c r="AB20" s="154">
        <f t="shared" si="24"/>
        <v>179661.59399999992</v>
      </c>
      <c r="AC20" s="154">
        <f t="shared" si="24"/>
        <v>185422.15799999988</v>
      </c>
      <c r="AD20" s="154">
        <f t="shared" ref="AD20" si="25">SUM(AD7:AD9)</f>
        <v>208515.4380000002</v>
      </c>
      <c r="AE20" s="154">
        <f t="shared" si="24"/>
        <v>211263.07400000002</v>
      </c>
      <c r="AF20" s="119">
        <f>IF(AF9="","",SUM(AF7:AF9))</f>
        <v>211758.19699999987</v>
      </c>
      <c r="AG20" s="61">
        <f t="shared" si="15"/>
        <v>2.3436324702907937E-3</v>
      </c>
      <c r="AI20" s="124">
        <f t="shared" si="0"/>
        <v>2.2349763291863489</v>
      </c>
      <c r="AJ20" s="156">
        <f t="shared" si="1"/>
        <v>2.1937846678638007</v>
      </c>
      <c r="AK20" s="156">
        <f t="shared" si="2"/>
        <v>1.9026467675130263</v>
      </c>
      <c r="AL20" s="156">
        <f t="shared" si="3"/>
        <v>2.094706755562032</v>
      </c>
      <c r="AM20" s="156">
        <f t="shared" si="4"/>
        <v>2.3741089844582248</v>
      </c>
      <c r="AN20" s="156">
        <f t="shared" si="5"/>
        <v>2.4325693006214739</v>
      </c>
      <c r="AO20" s="156">
        <f t="shared" si="6"/>
        <v>2.4895636701052433</v>
      </c>
      <c r="AP20" s="156">
        <f t="shared" si="7"/>
        <v>2.6314330168615636</v>
      </c>
      <c r="AQ20" s="156">
        <f t="shared" si="8"/>
        <v>2.5133348078387496</v>
      </c>
      <c r="AR20" s="156">
        <f t="shared" si="9"/>
        <v>2.6531472543470063</v>
      </c>
      <c r="AS20" s="156">
        <f t="shared" si="10"/>
        <v>2.6057290210795294</v>
      </c>
      <c r="AT20" s="156">
        <f t="shared" si="10"/>
        <v>2.6803786743728382</v>
      </c>
      <c r="AU20" s="156">
        <f t="shared" si="12"/>
        <v>2.7960800549773941</v>
      </c>
      <c r="AV20" s="156">
        <f>IF(AV9="","",(AF20/O20)*10)</f>
        <v>2.7932589313585705</v>
      </c>
      <c r="AW20" s="61">
        <f t="shared" si="21"/>
        <v>-1.0089566691059541E-3</v>
      </c>
      <c r="AZ20" s="105"/>
    </row>
    <row r="21" spans="1:52" ht="20.100000000000001" customHeight="1" x14ac:dyDescent="0.25">
      <c r="A21" s="121" t="s">
        <v>86</v>
      </c>
      <c r="B21" s="117">
        <f>SUM(B10:B12)</f>
        <v>653030.27</v>
      </c>
      <c r="C21" s="154">
        <f>SUM(C10:C12)</f>
        <v>796751.14999999991</v>
      </c>
      <c r="D21" s="154">
        <f>SUM(D10:D12)</f>
        <v>787513.37999999966</v>
      </c>
      <c r="E21" s="154">
        <f t="shared" ref="E21:N21" si="26">SUM(E10:E12)</f>
        <v>793642.10999999975</v>
      </c>
      <c r="F21" s="154">
        <f t="shared" si="26"/>
        <v>677732</v>
      </c>
      <c r="G21" s="154">
        <f t="shared" si="26"/>
        <v>708901.94999999972</v>
      </c>
      <c r="H21" s="154">
        <f t="shared" si="26"/>
        <v>698966.54999999958</v>
      </c>
      <c r="I21" s="154">
        <f t="shared" si="26"/>
        <v>764650.08000000054</v>
      </c>
      <c r="J21" s="154">
        <f t="shared" si="26"/>
        <v>796480.04999999993</v>
      </c>
      <c r="K21" s="154">
        <f t="shared" si="26"/>
        <v>738948.75000000023</v>
      </c>
      <c r="L21" s="154">
        <f t="shared" si="26"/>
        <v>721584.67999999924</v>
      </c>
      <c r="M21" s="154">
        <f t="shared" ref="M21" si="27">SUM(M10:M12)</f>
        <v>857827.72000000044</v>
      </c>
      <c r="N21" s="154">
        <f t="shared" si="26"/>
        <v>793316.29</v>
      </c>
      <c r="O21" s="119">
        <f>IF(O12="","",SUM(O10:O12))</f>
        <v>825212.94999999949</v>
      </c>
      <c r="P21" s="52">
        <f t="shared" si="14"/>
        <v>4.0206737718696602E-2</v>
      </c>
      <c r="R21" s="109" t="s">
        <v>86</v>
      </c>
      <c r="S21" s="117">
        <f t="shared" ref="S21:AE21" si="28">SUM(S10:S12)</f>
        <v>139067.76800000004</v>
      </c>
      <c r="T21" s="154">
        <f t="shared" si="28"/>
        <v>148853.359</v>
      </c>
      <c r="U21" s="154">
        <f t="shared" si="28"/>
        <v>154274.67400000006</v>
      </c>
      <c r="V21" s="154">
        <f t="shared" si="28"/>
        <v>163160.30300000007</v>
      </c>
      <c r="W21" s="154">
        <f t="shared" si="28"/>
        <v>160986.291</v>
      </c>
      <c r="X21" s="154">
        <f t="shared" si="28"/>
        <v>173530.01899999991</v>
      </c>
      <c r="Y21" s="154">
        <f t="shared" si="28"/>
        <v>163064.24500000002</v>
      </c>
      <c r="Z21" s="154">
        <f t="shared" si="28"/>
        <v>184238.13600000006</v>
      </c>
      <c r="AA21" s="154">
        <f t="shared" si="28"/>
        <v>191848.58100000001</v>
      </c>
      <c r="AB21" s="154">
        <f t="shared" si="28"/>
        <v>185481.71500000003</v>
      </c>
      <c r="AC21" s="154">
        <f t="shared" si="28"/>
        <v>184152.50399999987</v>
      </c>
      <c r="AD21" s="154">
        <f t="shared" ref="AD21" si="29">SUM(AD10:AD12)</f>
        <v>229727.8189999999</v>
      </c>
      <c r="AE21" s="154">
        <f t="shared" si="28"/>
        <v>219493.56099999996</v>
      </c>
      <c r="AF21" s="119">
        <f>IF(AF12="","",SUM(AF10:AF12))</f>
        <v>235844.00900000028</v>
      </c>
      <c r="AG21" s="52">
        <f t="shared" si="15"/>
        <v>7.4491697731398729E-2</v>
      </c>
      <c r="AI21" s="125">
        <f t="shared" si="0"/>
        <v>2.1295761374124362</v>
      </c>
      <c r="AJ21" s="157">
        <f t="shared" si="1"/>
        <v>1.8682540841014164</v>
      </c>
      <c r="AK21" s="157">
        <f t="shared" si="2"/>
        <v>1.9590101948490086</v>
      </c>
      <c r="AL21" s="157">
        <f t="shared" si="3"/>
        <v>2.0558423115930697</v>
      </c>
      <c r="AM21" s="157">
        <f t="shared" si="4"/>
        <v>2.3753680068227561</v>
      </c>
      <c r="AN21" s="157">
        <f t="shared" si="5"/>
        <v>2.4478705270877024</v>
      </c>
      <c r="AO21" s="157">
        <f t="shared" si="6"/>
        <v>2.3329334572591511</v>
      </c>
      <c r="AP21" s="157">
        <f t="shared" si="7"/>
        <v>2.4094437549787471</v>
      </c>
      <c r="AQ21" s="157">
        <f t="shared" si="8"/>
        <v>2.4087054157853673</v>
      </c>
      <c r="AR21" s="157">
        <f t="shared" si="9"/>
        <v>2.5100754957634068</v>
      </c>
      <c r="AS21" s="157">
        <f t="shared" si="10"/>
        <v>2.5520567315813865</v>
      </c>
      <c r="AT21" s="157">
        <f t="shared" si="10"/>
        <v>2.6780181339908178</v>
      </c>
      <c r="AU21" s="157">
        <f t="shared" si="12"/>
        <v>2.7667849982004018</v>
      </c>
      <c r="AV21" s="157">
        <f>IF(AV10="","",(AF21/O21)*10)</f>
        <v>2.8579775559751024</v>
      </c>
      <c r="AW21" s="52">
        <f t="shared" ref="AW21" si="30">IF(AV21="","",(AV21-AU21)/AU21)</f>
        <v>3.2959755757680814E-2</v>
      </c>
      <c r="AZ21" s="105"/>
    </row>
    <row r="22" spans="1:52" ht="20.100000000000001" customHeight="1" x14ac:dyDescent="0.25">
      <c r="A22" s="121" t="s">
        <v>87</v>
      </c>
      <c r="B22" s="117">
        <f>SUM(B13:B15)</f>
        <v>713015.43999999971</v>
      </c>
      <c r="C22" s="154">
        <f>SUM(C13:C15)</f>
        <v>812791.66</v>
      </c>
      <c r="D22" s="154">
        <f>SUM(D13:D15)</f>
        <v>836417.68000000017</v>
      </c>
      <c r="E22" s="154">
        <f t="shared" ref="E22:N22" si="31">SUM(E13:E15)</f>
        <v>754867.37999999942</v>
      </c>
      <c r="F22" s="154">
        <f t="shared" si="31"/>
        <v>738758.1099999994</v>
      </c>
      <c r="G22" s="154">
        <f t="shared" si="31"/>
        <v>704562.56</v>
      </c>
      <c r="H22" s="154">
        <f t="shared" si="31"/>
        <v>722837.31000000017</v>
      </c>
      <c r="I22" s="154">
        <f t="shared" si="31"/>
        <v>737201</v>
      </c>
      <c r="J22" s="154">
        <f t="shared" si="31"/>
        <v>693204.98</v>
      </c>
      <c r="K22" s="154">
        <f t="shared" si="31"/>
        <v>737933.16</v>
      </c>
      <c r="L22" s="154">
        <f t="shared" si="31"/>
        <v>849480.53000000073</v>
      </c>
      <c r="M22" s="154">
        <f t="shared" ref="M22" si="32">SUM(M13:M15)</f>
        <v>799727.64999999991</v>
      </c>
      <c r="N22" s="154">
        <f t="shared" si="31"/>
        <v>849670.03999999992</v>
      </c>
      <c r="O22" s="119" t="str">
        <f>IF(O15="","",SUM(O13:O15))</f>
        <v/>
      </c>
      <c r="P22" s="52" t="str">
        <f t="shared" si="14"/>
        <v/>
      </c>
      <c r="R22" s="109" t="s">
        <v>87</v>
      </c>
      <c r="S22" s="117">
        <f t="shared" ref="S22:AE22" si="33">SUM(S13:S15)</f>
        <v>158206.60300000003</v>
      </c>
      <c r="T22" s="154">
        <f t="shared" si="33"/>
        <v>169988.98999999996</v>
      </c>
      <c r="U22" s="154">
        <f t="shared" si="33"/>
        <v>174028.42199999993</v>
      </c>
      <c r="V22" s="154">
        <f t="shared" si="33"/>
        <v>185845.58100000009</v>
      </c>
      <c r="W22" s="154">
        <f t="shared" si="33"/>
        <v>187208.74600000004</v>
      </c>
      <c r="X22" s="154">
        <f t="shared" si="33"/>
        <v>184869.60900000014</v>
      </c>
      <c r="Y22" s="154">
        <f t="shared" si="33"/>
        <v>182230.02000000002</v>
      </c>
      <c r="Z22" s="154">
        <f t="shared" si="33"/>
        <v>187633.69599999988</v>
      </c>
      <c r="AA22" s="154">
        <f t="shared" si="33"/>
        <v>192412.99599999998</v>
      </c>
      <c r="AB22" s="154">
        <f t="shared" si="33"/>
        <v>210505.53399999993</v>
      </c>
      <c r="AC22" s="154">
        <f t="shared" si="33"/>
        <v>229542.15600000002</v>
      </c>
      <c r="AD22" s="154">
        <f t="shared" ref="AD22" si="34">SUM(AD13:AD15)</f>
        <v>232578.478</v>
      </c>
      <c r="AE22" s="154">
        <f t="shared" si="33"/>
        <v>243737.13999999993</v>
      </c>
      <c r="AF22" s="119" t="str">
        <f>IF(AF15="","",SUM(AF13:AF15))</f>
        <v/>
      </c>
      <c r="AG22" s="52" t="str">
        <f t="shared" si="15"/>
        <v/>
      </c>
      <c r="AI22" s="125">
        <f t="shared" si="0"/>
        <v>2.2188383886890319</v>
      </c>
      <c r="AJ22" s="157">
        <f t="shared" si="1"/>
        <v>2.0914214351067524</v>
      </c>
      <c r="AK22" s="157">
        <f t="shared" si="2"/>
        <v>2.0806401653298372</v>
      </c>
      <c r="AL22" s="157">
        <f t="shared" si="3"/>
        <v>2.461963331890169</v>
      </c>
      <c r="AM22" s="157">
        <f t="shared" si="4"/>
        <v>2.5341007220888607</v>
      </c>
      <c r="AN22" s="157">
        <f t="shared" si="5"/>
        <v>2.6238920359321978</v>
      </c>
      <c r="AO22" s="157">
        <f t="shared" si="6"/>
        <v>2.5210378252334538</v>
      </c>
      <c r="AP22" s="157">
        <f t="shared" si="7"/>
        <v>2.5452176000846425</v>
      </c>
      <c r="AQ22" s="157">
        <f t="shared" si="8"/>
        <v>2.7757012940097461</v>
      </c>
      <c r="AR22" s="157">
        <f t="shared" si="9"/>
        <v>2.852636870255294</v>
      </c>
      <c r="AS22" s="157">
        <f t="shared" si="10"/>
        <v>2.7021473464494807</v>
      </c>
      <c r="AT22" s="157">
        <f t="shared" si="10"/>
        <v>2.9082210425011565</v>
      </c>
      <c r="AU22" s="157">
        <f t="shared" si="12"/>
        <v>2.8686093250975397</v>
      </c>
      <c r="AV22" s="157"/>
      <c r="AW22" s="52"/>
      <c r="AZ22" s="105"/>
    </row>
    <row r="23" spans="1:52" ht="20.100000000000001" customHeight="1" thickBot="1" x14ac:dyDescent="0.3">
      <c r="A23" s="122" t="s">
        <v>88</v>
      </c>
      <c r="B23" s="196">
        <f>SUM(B16:B18)</f>
        <v>728473.89999999979</v>
      </c>
      <c r="C23" s="155">
        <f>SUM(C16:C18)</f>
        <v>868143.66999999981</v>
      </c>
      <c r="D23" s="155">
        <f>SUM(D16:D18)</f>
        <v>962791.87000000151</v>
      </c>
      <c r="E23" s="155">
        <f t="shared" ref="E23:N23" si="35">SUM(E16:E18)</f>
        <v>786527.00999999943</v>
      </c>
      <c r="F23" s="155">
        <f t="shared" si="35"/>
        <v>786761.36999999953</v>
      </c>
      <c r="G23" s="155">
        <f t="shared" si="35"/>
        <v>751398.26999999967</v>
      </c>
      <c r="H23" s="155">
        <f t="shared" si="35"/>
        <v>756727.27000000025</v>
      </c>
      <c r="I23" s="155">
        <f t="shared" si="35"/>
        <v>858528.7000000003</v>
      </c>
      <c r="J23" s="155">
        <f t="shared" si="35"/>
        <v>762076.04</v>
      </c>
      <c r="K23" s="155">
        <f t="shared" si="35"/>
        <v>809163.8199999996</v>
      </c>
      <c r="L23" s="155">
        <f t="shared" si="35"/>
        <v>868724.61000000057</v>
      </c>
      <c r="M23" s="155">
        <f t="shared" ref="M23" si="36">SUM(M16:M18)</f>
        <v>852537.59000000032</v>
      </c>
      <c r="N23" s="155">
        <f t="shared" si="35"/>
        <v>855018.950000001</v>
      </c>
      <c r="O23" s="123" t="str">
        <f>IF(O18="","",SUM(O16:O18))</f>
        <v/>
      </c>
      <c r="P23" s="55" t="str">
        <f t="shared" si="14"/>
        <v/>
      </c>
      <c r="R23" s="110" t="s">
        <v>88</v>
      </c>
      <c r="S23" s="196">
        <f t="shared" ref="S23:AE23" si="37">SUM(S16:S18)</f>
        <v>189279.87400000004</v>
      </c>
      <c r="T23" s="155">
        <f t="shared" si="37"/>
        <v>206246.13400000002</v>
      </c>
      <c r="U23" s="155">
        <f t="shared" si="37"/>
        <v>227564.73100000003</v>
      </c>
      <c r="V23" s="155">
        <f t="shared" si="37"/>
        <v>223989.65199999989</v>
      </c>
      <c r="W23" s="155">
        <f t="shared" si="37"/>
        <v>227828.40799999997</v>
      </c>
      <c r="X23" s="155">
        <f t="shared" si="37"/>
        <v>223073.37500000009</v>
      </c>
      <c r="Y23" s="155">
        <f t="shared" si="37"/>
        <v>229063.12599999984</v>
      </c>
      <c r="Z23" s="155">
        <f t="shared" si="37"/>
        <v>242707.26199999999</v>
      </c>
      <c r="AA23" s="155">
        <f t="shared" si="37"/>
        <v>240093.19299999997</v>
      </c>
      <c r="AB23" s="155">
        <f t="shared" si="37"/>
        <v>243753.495</v>
      </c>
      <c r="AC23" s="155">
        <f t="shared" si="37"/>
        <v>257072.85799999989</v>
      </c>
      <c r="AD23" s="155">
        <f t="shared" ref="AD23" si="38">SUM(AD16:AD18)</f>
        <v>256615.41600000014</v>
      </c>
      <c r="AE23" s="155">
        <f t="shared" si="37"/>
        <v>264469.51299999969</v>
      </c>
      <c r="AF23" s="123" t="str">
        <f>IF(AF18="","",SUM(AF16:AF18))</f>
        <v/>
      </c>
      <c r="AG23" s="55" t="str">
        <f t="shared" si="15"/>
        <v/>
      </c>
      <c r="AI23" s="126">
        <f>(S23/B23)*10</f>
        <v>2.5983068713923734</v>
      </c>
      <c r="AJ23" s="158">
        <f>(T23/C23)*10</f>
        <v>2.3757143100519302</v>
      </c>
      <c r="AK23" s="158">
        <f t="shared" ref="AK23:AT23" si="39">IF(U18="","",(U23/D23)*10)</f>
        <v>2.363592154138149</v>
      </c>
      <c r="AL23" s="158">
        <f t="shared" si="39"/>
        <v>2.8478316593348785</v>
      </c>
      <c r="AM23" s="158">
        <f t="shared" si="39"/>
        <v>2.895775220890676</v>
      </c>
      <c r="AN23" s="158">
        <f t="shared" si="39"/>
        <v>2.9687767979556323</v>
      </c>
      <c r="AO23" s="158">
        <f t="shared" si="39"/>
        <v>3.0270235404625998</v>
      </c>
      <c r="AP23" s="158">
        <f t="shared" si="39"/>
        <v>2.8270139600458304</v>
      </c>
      <c r="AQ23" s="158">
        <f t="shared" si="39"/>
        <v>3.1505149144959335</v>
      </c>
      <c r="AR23" s="158">
        <f t="shared" si="39"/>
        <v>3.012412183728137</v>
      </c>
      <c r="AS23" s="158">
        <f t="shared" si="39"/>
        <v>2.9591985197702608</v>
      </c>
      <c r="AT23" s="158">
        <f t="shared" si="39"/>
        <v>3.010018784039775</v>
      </c>
      <c r="AU23" s="158">
        <f t="shared" ref="AU23" si="40">IF(AE18="","",(AE23/N23)*10)</f>
        <v>3.0931421227564533</v>
      </c>
      <c r="AV23" s="158" t="str">
        <f>IF(AF18="","",(AF23/O23)*10)</f>
        <v/>
      </c>
      <c r="AW23" s="55" t="str">
        <f t="shared" si="21"/>
        <v/>
      </c>
      <c r="AZ23" s="105"/>
    </row>
    <row r="24" spans="1:52" x14ac:dyDescent="0.25"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19"/>
      <c r="N24" s="119"/>
      <c r="O24" s="119"/>
      <c r="AZ24" s="105"/>
    </row>
    <row r="25" spans="1:52" ht="15.75" thickBot="1" x14ac:dyDescent="0.3">
      <c r="P25" s="107" t="s">
        <v>1</v>
      </c>
      <c r="AG25" s="289">
        <v>1000</v>
      </c>
      <c r="AW25" s="289" t="s">
        <v>47</v>
      </c>
      <c r="AZ25" s="105"/>
    </row>
    <row r="26" spans="1:52" ht="20.100000000000001" customHeight="1" x14ac:dyDescent="0.25">
      <c r="A26" s="334" t="s">
        <v>2</v>
      </c>
      <c r="B26" s="336" t="s">
        <v>72</v>
      </c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1"/>
      <c r="P26" s="332" t="s">
        <v>148</v>
      </c>
      <c r="R26" s="337" t="s">
        <v>3</v>
      </c>
      <c r="S26" s="329" t="s">
        <v>72</v>
      </c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1"/>
      <c r="AG26" s="332" t="s">
        <v>148</v>
      </c>
      <c r="AI26" s="329" t="s">
        <v>72</v>
      </c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1"/>
      <c r="AW26" s="332" t="str">
        <f>AG26</f>
        <v>D       2023/2022</v>
      </c>
      <c r="AZ26" s="105"/>
    </row>
    <row r="27" spans="1:52" ht="20.100000000000001" customHeight="1" thickBot="1" x14ac:dyDescent="0.3">
      <c r="A27" s="335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3">
        <v>2017</v>
      </c>
      <c r="J27" s="176">
        <v>2018</v>
      </c>
      <c r="K27" s="135">
        <v>2019</v>
      </c>
      <c r="L27" s="265">
        <v>2020</v>
      </c>
      <c r="M27" s="265">
        <v>2021</v>
      </c>
      <c r="N27" s="265">
        <v>2022</v>
      </c>
      <c r="O27" s="133">
        <v>2023</v>
      </c>
      <c r="P27" s="333"/>
      <c r="R27" s="338"/>
      <c r="S27" s="25">
        <v>2010</v>
      </c>
      <c r="T27" s="135">
        <v>2011</v>
      </c>
      <c r="U27" s="135">
        <v>2012</v>
      </c>
      <c r="V27" s="135">
        <v>2013</v>
      </c>
      <c r="W27" s="135">
        <v>2014</v>
      </c>
      <c r="X27" s="135">
        <v>2015</v>
      </c>
      <c r="Y27" s="135">
        <v>2016</v>
      </c>
      <c r="Z27" s="135">
        <v>2017</v>
      </c>
      <c r="AA27" s="135">
        <v>2018</v>
      </c>
      <c r="AB27" s="135">
        <v>2019</v>
      </c>
      <c r="AC27" s="135">
        <v>2020</v>
      </c>
      <c r="AD27" s="135">
        <v>2021</v>
      </c>
      <c r="AE27" s="135">
        <v>2022</v>
      </c>
      <c r="AF27" s="133">
        <v>2023</v>
      </c>
      <c r="AG27" s="333"/>
      <c r="AI27" s="25">
        <v>2010</v>
      </c>
      <c r="AJ27" s="135">
        <v>2011</v>
      </c>
      <c r="AK27" s="135">
        <v>2012</v>
      </c>
      <c r="AL27" s="135">
        <v>2013</v>
      </c>
      <c r="AM27" s="135">
        <v>2014</v>
      </c>
      <c r="AN27" s="135">
        <v>2015</v>
      </c>
      <c r="AO27" s="135">
        <v>2016</v>
      </c>
      <c r="AP27" s="135">
        <v>2017</v>
      </c>
      <c r="AQ27" s="176">
        <v>2018</v>
      </c>
      <c r="AR27" s="135">
        <v>2019</v>
      </c>
      <c r="AS27" s="135">
        <v>2020</v>
      </c>
      <c r="AT27" s="135">
        <v>2021</v>
      </c>
      <c r="AU27" s="135">
        <v>2022</v>
      </c>
      <c r="AV27" s="133">
        <v>2023</v>
      </c>
      <c r="AW27" s="333"/>
      <c r="AZ27" s="105"/>
    </row>
    <row r="28" spans="1:52" ht="3" customHeight="1" thickBot="1" x14ac:dyDescent="0.3">
      <c r="A28" s="291" t="s">
        <v>89</v>
      </c>
      <c r="B28" s="290"/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90"/>
      <c r="N28" s="290"/>
      <c r="O28" s="290"/>
      <c r="P28" s="292"/>
      <c r="R28" s="291"/>
      <c r="S28" s="293">
        <v>2010</v>
      </c>
      <c r="T28" s="293">
        <v>2011</v>
      </c>
      <c r="U28" s="293">
        <v>2012</v>
      </c>
      <c r="V28" s="293"/>
      <c r="W28" s="293"/>
      <c r="X28" s="293"/>
      <c r="Y28" s="293"/>
      <c r="Z28" s="293"/>
      <c r="AA28" s="290"/>
      <c r="AB28" s="290"/>
      <c r="AC28" s="290"/>
      <c r="AD28" s="290"/>
      <c r="AE28" s="290"/>
      <c r="AF28" s="293"/>
      <c r="AG28" s="294"/>
      <c r="AI28" s="293"/>
      <c r="AJ28" s="293"/>
      <c r="AK28" s="293"/>
      <c r="AL28" s="293"/>
      <c r="AM28" s="293"/>
      <c r="AN28" s="293"/>
      <c r="AO28" s="293"/>
      <c r="AP28" s="293"/>
      <c r="AQ28" s="293"/>
      <c r="AR28" s="293"/>
      <c r="AS28" s="293"/>
      <c r="AT28" s="293"/>
      <c r="AU28" s="293"/>
      <c r="AV28" s="293"/>
      <c r="AW28" s="292"/>
      <c r="AZ28" s="105"/>
    </row>
    <row r="29" spans="1:52" ht="20.100000000000001" customHeight="1" x14ac:dyDescent="0.25">
      <c r="A29" s="120" t="s">
        <v>73</v>
      </c>
      <c r="B29" s="115">
        <v>85580.320000000022</v>
      </c>
      <c r="C29" s="153">
        <v>80916.799999999988</v>
      </c>
      <c r="D29" s="153">
        <v>125346.10000000003</v>
      </c>
      <c r="E29" s="153">
        <v>120157.7999999999</v>
      </c>
      <c r="F29" s="153">
        <v>101957.16000000005</v>
      </c>
      <c r="G29" s="153">
        <v>91780.269999999946</v>
      </c>
      <c r="H29" s="153">
        <v>94208.579999999958</v>
      </c>
      <c r="I29" s="153">
        <v>96265.579999999973</v>
      </c>
      <c r="J29" s="153">
        <v>124755.04</v>
      </c>
      <c r="K29" s="153">
        <v>116531.85999999993</v>
      </c>
      <c r="L29" s="153">
        <v>101982.0299999999</v>
      </c>
      <c r="M29" s="153">
        <v>106330.94999999997</v>
      </c>
      <c r="N29" s="153">
        <v>98697.339999999938</v>
      </c>
      <c r="O29" s="112">
        <v>101904.72999999995</v>
      </c>
      <c r="P29" s="61">
        <f>IF(O29="","",(O29-N29)/N29)</f>
        <v>3.2497228395415884E-2</v>
      </c>
      <c r="R29" s="109" t="s">
        <v>73</v>
      </c>
      <c r="S29" s="39">
        <v>23270.865999999998</v>
      </c>
      <c r="T29" s="153">
        <v>22495.121000000003</v>
      </c>
      <c r="U29" s="153">
        <v>24799.759999999984</v>
      </c>
      <c r="V29" s="153">
        <v>25615.480000000018</v>
      </c>
      <c r="W29" s="153">
        <v>29400.613000000012</v>
      </c>
      <c r="X29" s="153">
        <v>25803.076000000012</v>
      </c>
      <c r="Y29" s="153">
        <v>26846.136999999999</v>
      </c>
      <c r="Z29" s="153">
        <v>26379.177</v>
      </c>
      <c r="AA29" s="153">
        <v>31298.861000000001</v>
      </c>
      <c r="AB29" s="153">
        <v>31619.378999999994</v>
      </c>
      <c r="AC29" s="153">
        <v>28181.773000000012</v>
      </c>
      <c r="AD29" s="153">
        <v>29969.556000000044</v>
      </c>
      <c r="AE29" s="153">
        <v>27448.124000000014</v>
      </c>
      <c r="AF29" s="112">
        <v>28052.154000000028</v>
      </c>
      <c r="AG29" s="61">
        <f>(AF29-AE29)/AE29</f>
        <v>2.2006239843568656E-2</v>
      </c>
      <c r="AI29" s="197">
        <f t="shared" ref="AI29:AI38" si="41">(S29/B29)*10</f>
        <v>2.7191842704023532</v>
      </c>
      <c r="AJ29" s="156">
        <f t="shared" ref="AJ29:AJ38" si="42">(T29/C29)*10</f>
        <v>2.7800309700828514</v>
      </c>
      <c r="AK29" s="156">
        <f t="shared" ref="AK29:AK38" si="43">(U29/D29)*10</f>
        <v>1.9785027216642543</v>
      </c>
      <c r="AL29" s="156">
        <f t="shared" ref="AL29:AL38" si="44">(V29/E29)*10</f>
        <v>2.1318199900464254</v>
      </c>
      <c r="AM29" s="156">
        <f t="shared" ref="AM29:AM38" si="45">(W29/F29)*10</f>
        <v>2.8836241613634588</v>
      </c>
      <c r="AN29" s="156">
        <f t="shared" ref="AN29:AN38" si="46">(X29/G29)*10</f>
        <v>2.8113968285340656</v>
      </c>
      <c r="AO29" s="156">
        <f t="shared" ref="AO29:AO38" si="47">(Y29/H29)*10</f>
        <v>2.849648832409958</v>
      </c>
      <c r="AP29" s="156">
        <f t="shared" ref="AP29:AP38" si="48">(Z29/I29)*10</f>
        <v>2.7402501496381166</v>
      </c>
      <c r="AQ29" s="156">
        <f t="shared" ref="AQ29:AQ38" si="49">(AA29/J29)*10</f>
        <v>2.5088253749107055</v>
      </c>
      <c r="AR29" s="156">
        <f t="shared" ref="AR29:AR38" si="50">(AB29/K29)*10</f>
        <v>2.713367743379365</v>
      </c>
      <c r="AS29" s="156">
        <f t="shared" ref="AS29:AT38" si="51">(AC29/L29)*10</f>
        <v>2.7634057686437541</v>
      </c>
      <c r="AT29" s="156">
        <f t="shared" si="51"/>
        <v>2.8185167159702846</v>
      </c>
      <c r="AU29" s="156">
        <f>(AE29/N29)*10</f>
        <v>2.7810398942869212</v>
      </c>
      <c r="AV29" s="156">
        <f>(AF29/O29)*10</f>
        <v>2.7527823291421347</v>
      </c>
      <c r="AW29" s="61">
        <f t="shared" ref="AW29" si="52">IF(AV29="","",(AV29-AU29)/AU29)</f>
        <v>-1.0160791005852127E-2</v>
      </c>
      <c r="AZ29" s="105"/>
    </row>
    <row r="30" spans="1:52" ht="20.100000000000001" customHeight="1" x14ac:dyDescent="0.25">
      <c r="A30" s="121" t="s">
        <v>74</v>
      </c>
      <c r="B30" s="117">
        <v>88844.739999999976</v>
      </c>
      <c r="C30" s="154">
        <v>127722.29999999996</v>
      </c>
      <c r="D30" s="154">
        <v>128469.03999999996</v>
      </c>
      <c r="E30" s="154">
        <v>149512.51999999999</v>
      </c>
      <c r="F30" s="154">
        <v>109776.64999999998</v>
      </c>
      <c r="G30" s="154">
        <v>98756.11</v>
      </c>
      <c r="H30" s="154">
        <v>114532.42999999993</v>
      </c>
      <c r="I30" s="154">
        <v>102519.81000000003</v>
      </c>
      <c r="J30" s="154">
        <v>148191.60999999999</v>
      </c>
      <c r="K30" s="154">
        <v>114647.40999999992</v>
      </c>
      <c r="L30" s="154">
        <v>104015.04000000004</v>
      </c>
      <c r="M30" s="154">
        <v>110889.24999999993</v>
      </c>
      <c r="N30" s="154">
        <v>107266.15999999999</v>
      </c>
      <c r="O30" s="119">
        <v>102309.93999999996</v>
      </c>
      <c r="P30" s="52">
        <f t="shared" ref="P30:P45" si="53">IF(O30="","",(O30-N30)/N30)</f>
        <v>-4.6204879525845156E-2</v>
      </c>
      <c r="R30" s="109" t="s">
        <v>74</v>
      </c>
      <c r="S30" s="19">
        <v>24769.378999999986</v>
      </c>
      <c r="T30" s="154">
        <v>26090.180999999997</v>
      </c>
      <c r="U30" s="154">
        <v>26845.964000000011</v>
      </c>
      <c r="V30" s="154">
        <v>29407.368999999981</v>
      </c>
      <c r="W30" s="154">
        <v>29868.044999999998</v>
      </c>
      <c r="X30" s="154">
        <v>27835.92599999997</v>
      </c>
      <c r="Y30" s="154">
        <v>29206.410000000018</v>
      </c>
      <c r="Z30" s="154">
        <v>26234.001999999982</v>
      </c>
      <c r="AA30" s="154">
        <v>31644.39</v>
      </c>
      <c r="AB30" s="154">
        <v>32055.040000000023</v>
      </c>
      <c r="AC30" s="154">
        <v>26905.675000000007</v>
      </c>
      <c r="AD30" s="154">
        <v>29964.09199999999</v>
      </c>
      <c r="AE30" s="154">
        <v>30612.233000000022</v>
      </c>
      <c r="AF30" s="119">
        <v>28250.444000000029</v>
      </c>
      <c r="AG30" s="52">
        <f t="shared" ref="AG30:AG34" si="54">(AF30-AE30)/AE30</f>
        <v>-7.7151803986334214E-2</v>
      </c>
      <c r="AI30" s="198">
        <f t="shared" si="41"/>
        <v>2.7879398375187985</v>
      </c>
      <c r="AJ30" s="157">
        <f t="shared" si="42"/>
        <v>2.0427271510143492</v>
      </c>
      <c r="AK30" s="157">
        <f t="shared" si="43"/>
        <v>2.0896835533292704</v>
      </c>
      <c r="AL30" s="157">
        <f t="shared" si="44"/>
        <v>1.9668833753855519</v>
      </c>
      <c r="AM30" s="157">
        <f t="shared" si="45"/>
        <v>2.7208012815111413</v>
      </c>
      <c r="AN30" s="157">
        <f t="shared" si="46"/>
        <v>2.8186535496385967</v>
      </c>
      <c r="AO30" s="157">
        <f t="shared" si="47"/>
        <v>2.5500559099287456</v>
      </c>
      <c r="AP30" s="157">
        <f t="shared" si="48"/>
        <v>2.5589202711163801</v>
      </c>
      <c r="AQ30" s="157">
        <f t="shared" si="49"/>
        <v>2.135369876877645</v>
      </c>
      <c r="AR30" s="157">
        <f t="shared" si="50"/>
        <v>2.795967218099392</v>
      </c>
      <c r="AS30" s="157">
        <f t="shared" si="51"/>
        <v>2.5867100565456687</v>
      </c>
      <c r="AT30" s="157">
        <f t="shared" si="51"/>
        <v>2.702163825618805</v>
      </c>
      <c r="AU30" s="157">
        <f t="shared" ref="AU30:AU38" si="55">(AE30/N30)*10</f>
        <v>2.8538574514087225</v>
      </c>
      <c r="AV30" s="157">
        <f t="shared" ref="AV30" si="56">(AF30/O30)*10</f>
        <v>2.7612609292899637</v>
      </c>
      <c r="AW30" s="52">
        <f t="shared" ref="AW30" si="57">IF(AV30="","",(AV30-AU30)/AU30)</f>
        <v>-3.244609224369327E-2</v>
      </c>
      <c r="AZ30" s="105"/>
    </row>
    <row r="31" spans="1:52" ht="20.100000000000001" customHeight="1" x14ac:dyDescent="0.25">
      <c r="A31" s="121" t="s">
        <v>75</v>
      </c>
      <c r="B31" s="117">
        <v>163017.80000000002</v>
      </c>
      <c r="C31" s="154">
        <v>124161.32999999994</v>
      </c>
      <c r="D31" s="154">
        <v>181017.38999999993</v>
      </c>
      <c r="E31" s="154">
        <v>128321.88000000003</v>
      </c>
      <c r="F31" s="154">
        <v>109180.21999999993</v>
      </c>
      <c r="G31" s="154">
        <v>128703.72000000002</v>
      </c>
      <c r="H31" s="154">
        <v>167047.14999999997</v>
      </c>
      <c r="I31" s="154">
        <v>131035.77999999998</v>
      </c>
      <c r="J31" s="154">
        <v>136350.32999999999</v>
      </c>
      <c r="K31" s="154">
        <v>131403.34</v>
      </c>
      <c r="L31" s="154">
        <v>117972.88000000002</v>
      </c>
      <c r="M31" s="154">
        <v>154297.81000000003</v>
      </c>
      <c r="N31" s="154">
        <v>137828.98999999985</v>
      </c>
      <c r="O31" s="119">
        <v>140040.35999999987</v>
      </c>
      <c r="P31" s="52">
        <f t="shared" si="53"/>
        <v>1.6044302435939108E-2</v>
      </c>
      <c r="R31" s="109" t="s">
        <v>75</v>
      </c>
      <c r="S31" s="19">
        <v>34176.324999999983</v>
      </c>
      <c r="T31" s="154">
        <v>30181.553999999996</v>
      </c>
      <c r="U31" s="154">
        <v>34669.633000000002</v>
      </c>
      <c r="V31" s="154">
        <v>29423.860999999994</v>
      </c>
      <c r="W31" s="154">
        <v>29544.088000000018</v>
      </c>
      <c r="X31" s="154">
        <v>34831.201999999983</v>
      </c>
      <c r="Y31" s="154">
        <v>34959.243999999999</v>
      </c>
      <c r="Z31" s="154">
        <v>36752.83499999997</v>
      </c>
      <c r="AA31" s="154">
        <v>36699.917000000001</v>
      </c>
      <c r="AB31" s="154">
        <v>35665.698999999964</v>
      </c>
      <c r="AC31" s="154">
        <v>30966.271999999997</v>
      </c>
      <c r="AD31" s="154">
        <v>41575.407999999974</v>
      </c>
      <c r="AE31" s="154">
        <v>38835.720000000016</v>
      </c>
      <c r="AF31" s="119">
        <v>38814.340999999986</v>
      </c>
      <c r="AG31" s="52">
        <f t="shared" si="54"/>
        <v>-5.5049835563831205E-4</v>
      </c>
      <c r="AI31" s="198">
        <f t="shared" si="41"/>
        <v>2.0964781146598703</v>
      </c>
      <c r="AJ31" s="157">
        <f t="shared" si="42"/>
        <v>2.4308336581123937</v>
      </c>
      <c r="AK31" s="157">
        <f t="shared" si="43"/>
        <v>1.9152653234034593</v>
      </c>
      <c r="AL31" s="157">
        <f t="shared" si="44"/>
        <v>2.2929730300085991</v>
      </c>
      <c r="AM31" s="157">
        <f t="shared" si="45"/>
        <v>2.7059927155303445</v>
      </c>
      <c r="AN31" s="157">
        <f t="shared" si="46"/>
        <v>2.7063088774745574</v>
      </c>
      <c r="AO31" s="157">
        <f t="shared" si="47"/>
        <v>2.0927770392969895</v>
      </c>
      <c r="AP31" s="157">
        <f t="shared" si="48"/>
        <v>2.8047938509619263</v>
      </c>
      <c r="AQ31" s="157">
        <f t="shared" si="49"/>
        <v>2.691589892008329</v>
      </c>
      <c r="AR31" s="157">
        <f t="shared" si="50"/>
        <v>2.7142155595131729</v>
      </c>
      <c r="AS31" s="157">
        <f t="shared" si="51"/>
        <v>2.6248636127218381</v>
      </c>
      <c r="AT31" s="157">
        <f t="shared" si="51"/>
        <v>2.6944911272557897</v>
      </c>
      <c r="AU31" s="157">
        <f t="shared" si="55"/>
        <v>2.8176742788291529</v>
      </c>
      <c r="AV31" s="157">
        <f t="shared" ref="AV31" si="58">(AF31/O31)*10</f>
        <v>2.7716539003470158</v>
      </c>
      <c r="AW31" s="52">
        <f t="shared" ref="AW31" si="59">IF(AV31="","",(AV31-AU31)/AU31)</f>
        <v>-1.6332753160262475E-2</v>
      </c>
      <c r="AZ31" s="105"/>
    </row>
    <row r="32" spans="1:52" ht="20.100000000000001" customHeight="1" x14ac:dyDescent="0.25">
      <c r="A32" s="121" t="s">
        <v>76</v>
      </c>
      <c r="B32" s="117">
        <v>129054.22999999992</v>
      </c>
      <c r="C32" s="154">
        <v>143928.69999999998</v>
      </c>
      <c r="D32" s="154">
        <v>130551.29999999993</v>
      </c>
      <c r="E32" s="154">
        <v>168057.08999999997</v>
      </c>
      <c r="F32" s="154">
        <v>116200.55999999991</v>
      </c>
      <c r="G32" s="154">
        <v>126285.80000000003</v>
      </c>
      <c r="H32" s="154">
        <v>162799.5</v>
      </c>
      <c r="I32" s="154">
        <v>135156.71</v>
      </c>
      <c r="J32" s="154">
        <v>164204.01</v>
      </c>
      <c r="K32" s="154">
        <v>132405.87000000008</v>
      </c>
      <c r="L32" s="154">
        <v>104241.91999999998</v>
      </c>
      <c r="M32" s="154">
        <v>136765.19999999995</v>
      </c>
      <c r="N32" s="154">
        <v>132267.31999999972</v>
      </c>
      <c r="O32" s="119">
        <v>115469.94999999997</v>
      </c>
      <c r="P32" s="52">
        <f t="shared" si="53"/>
        <v>-0.12699561766277404</v>
      </c>
      <c r="R32" s="109" t="s">
        <v>76</v>
      </c>
      <c r="S32" s="19">
        <v>29571.834999999992</v>
      </c>
      <c r="T32" s="154">
        <v>27556.182000000004</v>
      </c>
      <c r="U32" s="154">
        <v>27462.67</v>
      </c>
      <c r="V32" s="154">
        <v>33693.252999999975</v>
      </c>
      <c r="W32" s="154">
        <v>31434.276000000013</v>
      </c>
      <c r="X32" s="154">
        <v>35272.59899999998</v>
      </c>
      <c r="Y32" s="154">
        <v>32738.878999999994</v>
      </c>
      <c r="Z32" s="154">
        <v>32002.925999999999</v>
      </c>
      <c r="AA32" s="154">
        <v>37177.171999999999</v>
      </c>
      <c r="AB32" s="154">
        <v>34138.758999999991</v>
      </c>
      <c r="AC32" s="154">
        <v>27197.232999999986</v>
      </c>
      <c r="AD32" s="154">
        <v>36264.787000000062</v>
      </c>
      <c r="AE32" s="154">
        <v>35088.123000000021</v>
      </c>
      <c r="AF32" s="119">
        <v>31289.11</v>
      </c>
      <c r="AG32" s="52">
        <f t="shared" si="54"/>
        <v>-0.10827062479232698</v>
      </c>
      <c r="AI32" s="198">
        <f t="shared" si="41"/>
        <v>2.2914270225780289</v>
      </c>
      <c r="AJ32" s="157">
        <f t="shared" si="42"/>
        <v>1.9145717289185553</v>
      </c>
      <c r="AK32" s="157">
        <f t="shared" si="43"/>
        <v>2.1035922277296368</v>
      </c>
      <c r="AL32" s="157">
        <f t="shared" si="44"/>
        <v>2.004869476200021</v>
      </c>
      <c r="AM32" s="157">
        <f t="shared" si="45"/>
        <v>2.7051742263548508</v>
      </c>
      <c r="AN32" s="157">
        <f t="shared" si="46"/>
        <v>2.7930772105810764</v>
      </c>
      <c r="AO32" s="157">
        <f t="shared" si="47"/>
        <v>2.0109938298336294</v>
      </c>
      <c r="AP32" s="157">
        <f t="shared" si="48"/>
        <v>2.3678384891138591</v>
      </c>
      <c r="AQ32" s="157">
        <f t="shared" si="49"/>
        <v>2.2640842936783332</v>
      </c>
      <c r="AR32" s="157">
        <f t="shared" si="50"/>
        <v>2.578341806144997</v>
      </c>
      <c r="AS32" s="157">
        <f t="shared" si="51"/>
        <v>2.6090495071464521</v>
      </c>
      <c r="AT32" s="157">
        <f t="shared" si="51"/>
        <v>2.6516092544009791</v>
      </c>
      <c r="AU32" s="157">
        <f t="shared" si="55"/>
        <v>2.6528187763991968</v>
      </c>
      <c r="AV32" s="157">
        <f t="shared" ref="AV32" si="60">(AF32/O32)*10</f>
        <v>2.7097188489299606</v>
      </c>
      <c r="AW32" s="52">
        <f t="shared" ref="AW32" si="61">IF(AV32="","",(AV32-AU32)/AU32)</f>
        <v>2.1448910508691851E-2</v>
      </c>
      <c r="AZ32" s="105"/>
    </row>
    <row r="33" spans="1:52" ht="20.100000000000001" customHeight="1" x14ac:dyDescent="0.25">
      <c r="A33" s="121" t="s">
        <v>77</v>
      </c>
      <c r="B33" s="117">
        <v>118132.11000000003</v>
      </c>
      <c r="C33" s="154">
        <v>147173.66999999995</v>
      </c>
      <c r="D33" s="154">
        <v>167545.44000000024</v>
      </c>
      <c r="E33" s="154">
        <v>131905.74000000005</v>
      </c>
      <c r="F33" s="154">
        <v>115807.50000000003</v>
      </c>
      <c r="G33" s="154">
        <v>114798.86000000002</v>
      </c>
      <c r="H33" s="154">
        <v>138304.09999999992</v>
      </c>
      <c r="I33" s="154">
        <v>134536.19999999998</v>
      </c>
      <c r="J33" s="154">
        <v>144042.04</v>
      </c>
      <c r="K33" s="154">
        <v>143487.67999999993</v>
      </c>
      <c r="L33" s="154">
        <v>113189.59999999996</v>
      </c>
      <c r="M33" s="154">
        <v>129682.74999999996</v>
      </c>
      <c r="N33" s="154">
        <v>128958.65999999997</v>
      </c>
      <c r="O33" s="119">
        <v>127858.32999999997</v>
      </c>
      <c r="P33" s="52">
        <f t="shared" si="53"/>
        <v>-8.5324242668154433E-3</v>
      </c>
      <c r="R33" s="109" t="s">
        <v>77</v>
      </c>
      <c r="S33" s="19">
        <v>29004.790999999972</v>
      </c>
      <c r="T33" s="154">
        <v>32396.498</v>
      </c>
      <c r="U33" s="154">
        <v>31705.719999999998</v>
      </c>
      <c r="V33" s="154">
        <v>31122.389999999996</v>
      </c>
      <c r="W33" s="154">
        <v>31058.100000000006</v>
      </c>
      <c r="X33" s="154">
        <v>31539.86900000001</v>
      </c>
      <c r="Y33" s="154">
        <v>33068.363999999994</v>
      </c>
      <c r="Z33" s="154">
        <v>35573.933999999957</v>
      </c>
      <c r="AA33" s="154">
        <v>34606.108999999997</v>
      </c>
      <c r="AB33" s="154">
        <v>36493.042000000009</v>
      </c>
      <c r="AC33" s="154">
        <v>28939.759999999998</v>
      </c>
      <c r="AD33" s="154">
        <v>35107.968000000023</v>
      </c>
      <c r="AE33" s="154">
        <v>34502.495999999999</v>
      </c>
      <c r="AF33" s="119">
        <v>34405.629999999997</v>
      </c>
      <c r="AG33" s="52">
        <f t="shared" si="54"/>
        <v>-2.8075070278973965E-3</v>
      </c>
      <c r="AI33" s="198">
        <f t="shared" si="41"/>
        <v>2.4552842575993914</v>
      </c>
      <c r="AJ33" s="157">
        <f t="shared" si="42"/>
        <v>2.2012427902355096</v>
      </c>
      <c r="AK33" s="157">
        <f t="shared" si="43"/>
        <v>1.8923654382954234</v>
      </c>
      <c r="AL33" s="157">
        <f t="shared" si="44"/>
        <v>2.3594416740317734</v>
      </c>
      <c r="AM33" s="157">
        <f t="shared" si="45"/>
        <v>2.6818729356906932</v>
      </c>
      <c r="AN33" s="157">
        <f t="shared" si="46"/>
        <v>2.7474026310017368</v>
      </c>
      <c r="AO33" s="157">
        <f t="shared" si="47"/>
        <v>2.3909894211379137</v>
      </c>
      <c r="AP33" s="157">
        <f t="shared" si="48"/>
        <v>2.6441904855347453</v>
      </c>
      <c r="AQ33" s="157">
        <f t="shared" si="49"/>
        <v>2.4025006171809284</v>
      </c>
      <c r="AR33" s="157">
        <f t="shared" si="50"/>
        <v>2.5432874794546838</v>
      </c>
      <c r="AS33" s="157">
        <f t="shared" si="51"/>
        <v>2.5567507968930014</v>
      </c>
      <c r="AT33" s="157">
        <f t="shared" si="51"/>
        <v>2.7072195800906469</v>
      </c>
      <c r="AU33" s="157">
        <f t="shared" si="55"/>
        <v>2.6754694876637215</v>
      </c>
      <c r="AV33" s="157">
        <f t="shared" ref="AV33" si="62">(AF33/O33)*10</f>
        <v>2.6909181435421536</v>
      </c>
      <c r="AW33" s="52">
        <f t="shared" ref="AW33" si="63">IF(AV33="","",(AV33-AU33)/AU33)</f>
        <v>5.7741850354354977E-3</v>
      </c>
      <c r="AZ33" s="105"/>
    </row>
    <row r="34" spans="1:52" ht="20.100000000000001" customHeight="1" x14ac:dyDescent="0.25">
      <c r="A34" s="121" t="s">
        <v>78</v>
      </c>
      <c r="B34" s="117">
        <v>135211.27999999997</v>
      </c>
      <c r="C34" s="154">
        <v>175317.34000000005</v>
      </c>
      <c r="D34" s="154">
        <v>118154.39000000004</v>
      </c>
      <c r="E34" s="154">
        <v>152399.24000000002</v>
      </c>
      <c r="F34" s="154">
        <v>114737.72999999998</v>
      </c>
      <c r="G34" s="154">
        <v>115427.66999999995</v>
      </c>
      <c r="H34" s="154">
        <v>126613.06000000001</v>
      </c>
      <c r="I34" s="154">
        <v>156897.32000000004</v>
      </c>
      <c r="J34" s="154">
        <v>146611.98000000001</v>
      </c>
      <c r="K34" s="154">
        <v>114891.16999999987</v>
      </c>
      <c r="L34" s="154">
        <v>131146.98999999996</v>
      </c>
      <c r="M34" s="154">
        <v>136351.87999999995</v>
      </c>
      <c r="N34" s="154">
        <v>120909.85999999999</v>
      </c>
      <c r="O34" s="119">
        <v>123737.52000000018</v>
      </c>
      <c r="P34" s="52">
        <f t="shared" si="53"/>
        <v>2.3386512894814311E-2</v>
      </c>
      <c r="R34" s="109" t="s">
        <v>78</v>
      </c>
      <c r="S34" s="19">
        <v>28421.635000000002</v>
      </c>
      <c r="T34" s="154">
        <v>31101.468000000008</v>
      </c>
      <c r="U34" s="154">
        <v>27821.58</v>
      </c>
      <c r="V34" s="154">
        <v>30041.770000000019</v>
      </c>
      <c r="W34" s="154">
        <v>29496.788000000015</v>
      </c>
      <c r="X34" s="154">
        <v>31068.588000000022</v>
      </c>
      <c r="Y34" s="154">
        <v>31963.873999999989</v>
      </c>
      <c r="Z34" s="154">
        <v>36419.877999999997</v>
      </c>
      <c r="AA34" s="154">
        <v>35474.750999999997</v>
      </c>
      <c r="AB34" s="154">
        <v>29960.277999999991</v>
      </c>
      <c r="AC34" s="154">
        <v>34243.893000000018</v>
      </c>
      <c r="AD34" s="154">
        <v>37052.935999999958</v>
      </c>
      <c r="AE34" s="154">
        <v>32003.355000000043</v>
      </c>
      <c r="AF34" s="119">
        <v>33951.973000000056</v>
      </c>
      <c r="AG34" s="52">
        <f t="shared" si="54"/>
        <v>6.0887928781217175E-2</v>
      </c>
      <c r="AI34" s="198">
        <f t="shared" si="41"/>
        <v>2.1020165625234823</v>
      </c>
      <c r="AJ34" s="157">
        <f t="shared" si="42"/>
        <v>1.7740098041642658</v>
      </c>
      <c r="AK34" s="157">
        <f t="shared" si="43"/>
        <v>2.354680177351006</v>
      </c>
      <c r="AL34" s="157">
        <f t="shared" si="44"/>
        <v>1.9712545810595916</v>
      </c>
      <c r="AM34" s="157">
        <f t="shared" si="45"/>
        <v>2.5708010782503732</v>
      </c>
      <c r="AN34" s="157">
        <f t="shared" si="46"/>
        <v>2.691606613908089</v>
      </c>
      <c r="AO34" s="157">
        <f t="shared" si="47"/>
        <v>2.5245321454200687</v>
      </c>
      <c r="AP34" s="157">
        <f t="shared" si="48"/>
        <v>2.3212555829506831</v>
      </c>
      <c r="AQ34" s="157">
        <f t="shared" si="49"/>
        <v>2.4196352167128494</v>
      </c>
      <c r="AR34" s="157">
        <f t="shared" si="50"/>
        <v>2.6077093653063175</v>
      </c>
      <c r="AS34" s="157">
        <f t="shared" si="51"/>
        <v>2.6111078111666934</v>
      </c>
      <c r="AT34" s="157">
        <f t="shared" si="51"/>
        <v>2.7174495870537294</v>
      </c>
      <c r="AU34" s="157">
        <f t="shared" si="55"/>
        <v>2.6468771860293314</v>
      </c>
      <c r="AV34" s="157">
        <f t="shared" ref="AV34" si="64">(AF34/O34)*10</f>
        <v>2.7438704929596138</v>
      </c>
      <c r="AW34" s="52">
        <f t="shared" ref="AW34" si="65">IF(AV34="","",(AV34-AU34)/AU34)</f>
        <v>3.664443044136298E-2</v>
      </c>
      <c r="AZ34" s="105"/>
    </row>
    <row r="35" spans="1:52" ht="20.100000000000001" customHeight="1" x14ac:dyDescent="0.25">
      <c r="A35" s="121" t="s">
        <v>79</v>
      </c>
      <c r="B35" s="117">
        <v>127394.07999999993</v>
      </c>
      <c r="C35" s="154">
        <v>153173.20000000004</v>
      </c>
      <c r="D35" s="154">
        <v>157184.51</v>
      </c>
      <c r="E35" s="154">
        <v>153334.56</v>
      </c>
      <c r="F35" s="154">
        <v>127866.06000000003</v>
      </c>
      <c r="G35" s="154">
        <v>125620.06999999993</v>
      </c>
      <c r="H35" s="154">
        <v>136980</v>
      </c>
      <c r="I35" s="154">
        <v>143925.01</v>
      </c>
      <c r="J35" s="154">
        <v>137723</v>
      </c>
      <c r="K35" s="154">
        <v>141500.09</v>
      </c>
      <c r="L35" s="154">
        <v>149245.17000000007</v>
      </c>
      <c r="M35" s="154">
        <v>119980.09000000004</v>
      </c>
      <c r="N35" s="154">
        <v>129975.99999999996</v>
      </c>
      <c r="O35" s="119"/>
      <c r="P35" s="52" t="str">
        <f t="shared" si="53"/>
        <v/>
      </c>
      <c r="R35" s="109" t="s">
        <v>79</v>
      </c>
      <c r="S35" s="19">
        <v>32779.412000000004</v>
      </c>
      <c r="T35" s="154">
        <v>32399.374999999993</v>
      </c>
      <c r="U35" s="154">
        <v>32672.658999999996</v>
      </c>
      <c r="V35" s="154">
        <v>33859.816999999988</v>
      </c>
      <c r="W35" s="154">
        <v>36267.96699999999</v>
      </c>
      <c r="X35" s="154">
        <v>36630.704999999973</v>
      </c>
      <c r="Y35" s="154">
        <v>36275.366999999962</v>
      </c>
      <c r="Z35" s="154">
        <v>35138.28200000005</v>
      </c>
      <c r="AA35" s="154">
        <v>35499.514000000003</v>
      </c>
      <c r="AB35" s="154">
        <v>41925.194999999985</v>
      </c>
      <c r="AC35" s="154">
        <v>39852.698999999964</v>
      </c>
      <c r="AD35" s="154">
        <v>35007.287999999979</v>
      </c>
      <c r="AE35" s="154">
        <v>33825.857000000018</v>
      </c>
      <c r="AF35" s="119"/>
      <c r="AG35" s="52"/>
      <c r="AI35" s="198">
        <f t="shared" si="41"/>
        <v>2.5730718413288924</v>
      </c>
      <c r="AJ35" s="157">
        <f t="shared" si="42"/>
        <v>2.1152117341675951</v>
      </c>
      <c r="AK35" s="157">
        <f t="shared" si="43"/>
        <v>2.0786182429808124</v>
      </c>
      <c r="AL35" s="157">
        <f t="shared" si="44"/>
        <v>2.2082312689324564</v>
      </c>
      <c r="AM35" s="157">
        <f t="shared" si="45"/>
        <v>2.8364029516511247</v>
      </c>
      <c r="AN35" s="157">
        <f t="shared" si="46"/>
        <v>2.9159914494554884</v>
      </c>
      <c r="AO35" s="157">
        <f t="shared" si="47"/>
        <v>2.6482236092860245</v>
      </c>
      <c r="AP35" s="157">
        <f t="shared" si="48"/>
        <v>2.4414298807413699</v>
      </c>
      <c r="AQ35" s="157">
        <f t="shared" si="49"/>
        <v>2.5776024338708856</v>
      </c>
      <c r="AR35" s="157">
        <f t="shared" si="50"/>
        <v>2.962909422884465</v>
      </c>
      <c r="AS35" s="157">
        <f t="shared" si="51"/>
        <v>2.6702840031607016</v>
      </c>
      <c r="AT35" s="157">
        <f t="shared" si="51"/>
        <v>2.9177581046988688</v>
      </c>
      <c r="AU35" s="157">
        <f t="shared" si="55"/>
        <v>2.6024694558995529</v>
      </c>
      <c r="AV35" s="157"/>
      <c r="AW35" s="52" t="str">
        <f t="shared" ref="AW35" si="66">IF(AV35="","",(AV35-AU35)/AU35)</f>
        <v/>
      </c>
      <c r="AZ35" s="105"/>
    </row>
    <row r="36" spans="1:52" ht="20.100000000000001" customHeight="1" x14ac:dyDescent="0.25">
      <c r="A36" s="121" t="s">
        <v>80</v>
      </c>
      <c r="B36" s="117">
        <v>84144.9</v>
      </c>
      <c r="C36" s="154">
        <v>93566.699999999968</v>
      </c>
      <c r="D36" s="154">
        <v>109659.02</v>
      </c>
      <c r="E36" s="154">
        <v>85683.409999999989</v>
      </c>
      <c r="F36" s="154">
        <v>75119.589999999982</v>
      </c>
      <c r="G36" s="154">
        <v>77720.049999999974</v>
      </c>
      <c r="H36" s="154">
        <v>113987.73000000001</v>
      </c>
      <c r="I36" s="154">
        <v>109779.21999999999</v>
      </c>
      <c r="J36" s="154">
        <v>115223.08</v>
      </c>
      <c r="K36" s="154">
        <v>101102.37999999996</v>
      </c>
      <c r="L36" s="154">
        <v>89495.020000000019</v>
      </c>
      <c r="M36" s="154">
        <v>89788.39</v>
      </c>
      <c r="N36" s="154">
        <v>107932.02999999996</v>
      </c>
      <c r="O36" s="119"/>
      <c r="P36" s="52" t="str">
        <f t="shared" si="53"/>
        <v/>
      </c>
      <c r="R36" s="109" t="s">
        <v>80</v>
      </c>
      <c r="S36" s="19">
        <v>21851.23599999999</v>
      </c>
      <c r="T36" s="154">
        <v>23756.94100000001</v>
      </c>
      <c r="U36" s="154">
        <v>26722.863000000001</v>
      </c>
      <c r="V36" s="154">
        <v>25745.833000000013</v>
      </c>
      <c r="W36" s="154">
        <v>21196.857</v>
      </c>
      <c r="X36" s="154">
        <v>23742.381999999994</v>
      </c>
      <c r="Y36" s="154">
        <v>27458.442999999999</v>
      </c>
      <c r="Z36" s="154">
        <v>27213.074000000004</v>
      </c>
      <c r="AA36" s="154">
        <v>30488.754000000001</v>
      </c>
      <c r="AB36" s="154">
        <v>28270.806999999997</v>
      </c>
      <c r="AC36" s="154">
        <v>25817.175000000007</v>
      </c>
      <c r="AD36" s="154">
        <v>25658.437000000005</v>
      </c>
      <c r="AE36" s="154">
        <v>28965.705000000002</v>
      </c>
      <c r="AF36" s="119"/>
      <c r="AG36" s="52"/>
      <c r="AI36" s="198">
        <f t="shared" si="41"/>
        <v>2.596858038930463</v>
      </c>
      <c r="AJ36" s="157">
        <f t="shared" si="42"/>
        <v>2.5390380338304137</v>
      </c>
      <c r="AK36" s="157">
        <f t="shared" si="43"/>
        <v>2.4369051446930676</v>
      </c>
      <c r="AL36" s="157">
        <f t="shared" si="44"/>
        <v>3.0047628823362675</v>
      </c>
      <c r="AM36" s="157">
        <f t="shared" si="45"/>
        <v>2.8217482283915563</v>
      </c>
      <c r="AN36" s="157">
        <f t="shared" si="46"/>
        <v>3.0548593316653818</v>
      </c>
      <c r="AO36" s="157">
        <f t="shared" si="47"/>
        <v>2.4088946240090925</v>
      </c>
      <c r="AP36" s="157">
        <f t="shared" si="48"/>
        <v>2.4788911781300693</v>
      </c>
      <c r="AQ36" s="157">
        <f t="shared" si="49"/>
        <v>2.6460630977752024</v>
      </c>
      <c r="AR36" s="157">
        <f t="shared" si="50"/>
        <v>2.7962553403787336</v>
      </c>
      <c r="AS36" s="157">
        <f t="shared" si="51"/>
        <v>2.8847610738564002</v>
      </c>
      <c r="AT36" s="157">
        <f t="shared" si="51"/>
        <v>2.8576564297455391</v>
      </c>
      <c r="AU36" s="157">
        <f t="shared" si="55"/>
        <v>2.6836987129770478</v>
      </c>
      <c r="AV36" s="157"/>
      <c r="AW36" s="52" t="str">
        <f t="shared" ref="AW36" si="67">IF(AV36="","",(AV36-AU36)/AU36)</f>
        <v/>
      </c>
      <c r="AZ36" s="105"/>
    </row>
    <row r="37" spans="1:52" ht="20.100000000000001" customHeight="1" x14ac:dyDescent="0.25">
      <c r="A37" s="121" t="s">
        <v>81</v>
      </c>
      <c r="B37" s="117">
        <v>138558.80000000005</v>
      </c>
      <c r="C37" s="154">
        <v>155834.77000000008</v>
      </c>
      <c r="D37" s="154">
        <v>166910.12999999986</v>
      </c>
      <c r="E37" s="154">
        <v>141021.50999999992</v>
      </c>
      <c r="F37" s="154">
        <v>123949.06000000001</v>
      </c>
      <c r="G37" s="154">
        <v>108934.93999999996</v>
      </c>
      <c r="H37" s="154">
        <v>146959.93000000008</v>
      </c>
      <c r="I37" s="154">
        <v>147602.30999999997</v>
      </c>
      <c r="J37" s="154">
        <v>117229.17</v>
      </c>
      <c r="K37" s="154">
        <v>135705.82999999984</v>
      </c>
      <c r="L37" s="154">
        <v>125178.3499999999</v>
      </c>
      <c r="M37" s="154">
        <v>127375.36999999985</v>
      </c>
      <c r="N37" s="154">
        <v>118928.40000000004</v>
      </c>
      <c r="O37" s="119"/>
      <c r="P37" s="52" t="str">
        <f t="shared" si="53"/>
        <v/>
      </c>
      <c r="R37" s="109" t="s">
        <v>81</v>
      </c>
      <c r="S37" s="19">
        <v>36869.314999999995</v>
      </c>
      <c r="T37" s="154">
        <v>38144.778000000013</v>
      </c>
      <c r="U37" s="154">
        <v>35747.971000000005</v>
      </c>
      <c r="V37" s="154">
        <v>35405.063999999991</v>
      </c>
      <c r="W37" s="154">
        <v>39468.506000000016</v>
      </c>
      <c r="X37" s="154">
        <v>36656.012999999941</v>
      </c>
      <c r="Y37" s="154">
        <v>39730.441999999974</v>
      </c>
      <c r="Z37" s="154">
        <v>38905.268000000018</v>
      </c>
      <c r="AA37" s="154">
        <v>37110.972999999998</v>
      </c>
      <c r="AB37" s="154">
        <v>44437.182000000023</v>
      </c>
      <c r="AC37" s="154">
        <v>35516.305999999968</v>
      </c>
      <c r="AD37" s="154">
        <v>38379.319000000003</v>
      </c>
      <c r="AE37" s="154">
        <v>36707.813999999991</v>
      </c>
      <c r="AF37" s="119"/>
      <c r="AG37" s="52"/>
      <c r="AI37" s="198">
        <f t="shared" si="41"/>
        <v>2.6609147163514684</v>
      </c>
      <c r="AJ37" s="157">
        <f t="shared" si="42"/>
        <v>2.4477706740286518</v>
      </c>
      <c r="AK37" s="157">
        <f t="shared" si="43"/>
        <v>2.1417496349682335</v>
      </c>
      <c r="AL37" s="157">
        <f t="shared" si="44"/>
        <v>2.5106144445623939</v>
      </c>
      <c r="AM37" s="157">
        <f t="shared" si="45"/>
        <v>3.1842521435822113</v>
      </c>
      <c r="AN37" s="157">
        <f t="shared" si="46"/>
        <v>3.3649454435831103</v>
      </c>
      <c r="AO37" s="157">
        <f t="shared" si="47"/>
        <v>2.7034880868546924</v>
      </c>
      <c r="AP37" s="157">
        <f t="shared" si="48"/>
        <v>2.6358170139749189</v>
      </c>
      <c r="AQ37" s="157">
        <f t="shared" si="49"/>
        <v>3.1656773651131371</v>
      </c>
      <c r="AR37" s="157">
        <f t="shared" si="50"/>
        <v>3.2745226936823624</v>
      </c>
      <c r="AS37" s="157">
        <f t="shared" si="51"/>
        <v>2.8372562827357921</v>
      </c>
      <c r="AT37" s="157">
        <f t="shared" si="51"/>
        <v>3.0130879305787333</v>
      </c>
      <c r="AU37" s="157">
        <f t="shared" si="55"/>
        <v>3.0865473679962045</v>
      </c>
      <c r="AV37" s="157"/>
      <c r="AW37" s="52" t="str">
        <f t="shared" ref="AW37" si="68">IF(AV37="","",(AV37-AU37)/AU37)</f>
        <v/>
      </c>
      <c r="AZ37" s="105"/>
    </row>
    <row r="38" spans="1:52" ht="20.100000000000001" customHeight="1" x14ac:dyDescent="0.25">
      <c r="A38" s="121" t="s">
        <v>82</v>
      </c>
      <c r="B38" s="117">
        <v>122092.12999999996</v>
      </c>
      <c r="C38" s="154">
        <v>129989.20999999999</v>
      </c>
      <c r="D38" s="154">
        <v>213923.46999999977</v>
      </c>
      <c r="E38" s="154">
        <v>143278.98999999987</v>
      </c>
      <c r="F38" s="154">
        <v>142422.69000000009</v>
      </c>
      <c r="G38" s="154">
        <v>143940.27999999988</v>
      </c>
      <c r="H38" s="154">
        <v>138455.72000000012</v>
      </c>
      <c r="I38" s="154">
        <v>171460.04999999996</v>
      </c>
      <c r="J38" s="154">
        <v>167779.67</v>
      </c>
      <c r="K38" s="154">
        <v>161547.5199999999</v>
      </c>
      <c r="L38" s="154">
        <v>125255.67999999998</v>
      </c>
      <c r="M38" s="154">
        <v>127232.09000000001</v>
      </c>
      <c r="N38" s="154">
        <v>129569.24000000006</v>
      </c>
      <c r="O38" s="119"/>
      <c r="P38" s="52" t="str">
        <f t="shared" si="53"/>
        <v/>
      </c>
      <c r="R38" s="109" t="s">
        <v>82</v>
      </c>
      <c r="S38" s="19">
        <v>39727.941999999974</v>
      </c>
      <c r="T38" s="154">
        <v>40734.826999999983</v>
      </c>
      <c r="U38" s="154">
        <v>48266.111999999994</v>
      </c>
      <c r="V38" s="154">
        <v>48573.176999999916</v>
      </c>
      <c r="W38" s="154">
        <v>47199.009999999987</v>
      </c>
      <c r="X38" s="154">
        <v>49361.275999999947</v>
      </c>
      <c r="Y38" s="154">
        <v>45412.628000000033</v>
      </c>
      <c r="Z38" s="154">
        <v>51801.627999999968</v>
      </c>
      <c r="AA38" s="154">
        <v>54582.834000000003</v>
      </c>
      <c r="AB38" s="154">
        <v>54939.106999999975</v>
      </c>
      <c r="AC38" s="154">
        <v>39610.614999999998</v>
      </c>
      <c r="AD38" s="154">
        <v>40227.44400000004</v>
      </c>
      <c r="AE38" s="154">
        <v>41068.910000000025</v>
      </c>
      <c r="AF38" s="119"/>
      <c r="AG38" s="52"/>
      <c r="AI38" s="198">
        <f t="shared" si="41"/>
        <v>3.2539314368583776</v>
      </c>
      <c r="AJ38" s="157">
        <f t="shared" si="42"/>
        <v>3.1337083285605001</v>
      </c>
      <c r="AK38" s="157">
        <f t="shared" si="43"/>
        <v>2.2562326611474677</v>
      </c>
      <c r="AL38" s="157">
        <f t="shared" si="44"/>
        <v>3.3901116276712977</v>
      </c>
      <c r="AM38" s="157">
        <f t="shared" si="45"/>
        <v>3.3140091652530894</v>
      </c>
      <c r="AN38" s="157">
        <f t="shared" si="46"/>
        <v>3.4292885910740196</v>
      </c>
      <c r="AO38" s="157">
        <f t="shared" si="47"/>
        <v>3.2799387414257781</v>
      </c>
      <c r="AP38" s="157">
        <f t="shared" si="48"/>
        <v>3.0212068642228891</v>
      </c>
      <c r="AQ38" s="157">
        <f t="shared" si="49"/>
        <v>3.2532448061198354</v>
      </c>
      <c r="AR38" s="157">
        <f t="shared" si="50"/>
        <v>3.4008016340950329</v>
      </c>
      <c r="AS38" s="157">
        <f t="shared" si="51"/>
        <v>3.1623807399392989</v>
      </c>
      <c r="AT38" s="157">
        <f t="shared" si="51"/>
        <v>3.1617372629813776</v>
      </c>
      <c r="AU38" s="157">
        <f t="shared" si="55"/>
        <v>3.1696496791985505</v>
      </c>
      <c r="AV38" s="157"/>
      <c r="AW38" s="52" t="str">
        <f t="shared" ref="AW38" si="69">IF(AV38="","",(AV38-AU38)/AU38)</f>
        <v/>
      </c>
      <c r="AZ38" s="105"/>
    </row>
    <row r="39" spans="1:52" ht="20.100000000000001" customHeight="1" x14ac:dyDescent="0.25">
      <c r="A39" s="121" t="s">
        <v>83</v>
      </c>
      <c r="B39" s="117">
        <v>155283.11000000002</v>
      </c>
      <c r="C39" s="154">
        <v>190846.28999999995</v>
      </c>
      <c r="D39" s="154">
        <v>164476.10999999999</v>
      </c>
      <c r="E39" s="154">
        <v>155784.03000000006</v>
      </c>
      <c r="F39" s="154">
        <v>141171.96999999974</v>
      </c>
      <c r="G39" s="154">
        <v>154005.31000000008</v>
      </c>
      <c r="H39" s="154">
        <v>193124.43999999997</v>
      </c>
      <c r="I39" s="154">
        <v>201827.3900000001</v>
      </c>
      <c r="J39" s="154">
        <v>161829.70000000001</v>
      </c>
      <c r="K39" s="154">
        <v>150815.30999999974</v>
      </c>
      <c r="L39" s="154">
        <v>141955.05999999985</v>
      </c>
      <c r="M39" s="154">
        <v>153861.86999999994</v>
      </c>
      <c r="N39" s="154">
        <v>147150.81999999998</v>
      </c>
      <c r="O39" s="119"/>
      <c r="P39" s="52" t="str">
        <f t="shared" si="53"/>
        <v/>
      </c>
      <c r="R39" s="109" t="s">
        <v>83</v>
      </c>
      <c r="S39" s="19">
        <v>50334.872000000032</v>
      </c>
      <c r="T39" s="154">
        <v>48986.57900000002</v>
      </c>
      <c r="U39" s="154">
        <v>51362.042000000016</v>
      </c>
      <c r="V39" s="154">
        <v>51289.855999999963</v>
      </c>
      <c r="W39" s="154">
        <v>48284.936000000031</v>
      </c>
      <c r="X39" s="154">
        <v>53105.856999999989</v>
      </c>
      <c r="Y39" s="154">
        <v>59549.020999999986</v>
      </c>
      <c r="Z39" s="154">
        <v>59908.970000000067</v>
      </c>
      <c r="AA39" s="154">
        <v>53697.078000000001</v>
      </c>
      <c r="AB39" s="154">
        <v>48381.740000000013</v>
      </c>
      <c r="AC39" s="154">
        <v>43825.39899999999</v>
      </c>
      <c r="AD39" s="154">
        <v>46964.612000000016</v>
      </c>
      <c r="AE39" s="154">
        <v>46669.291999999994</v>
      </c>
      <c r="AF39" s="119"/>
      <c r="AG39" s="52"/>
      <c r="AI39" s="198">
        <f t="shared" ref="AI39:AJ45" si="70">(S39/B39)*10</f>
        <v>3.2414904621629503</v>
      </c>
      <c r="AJ39" s="157">
        <f t="shared" si="70"/>
        <v>2.5668080317411479</v>
      </c>
      <c r="AK39" s="157">
        <f t="shared" ref="AK39:AT41" si="71">IF(U39="","",(U39/D39)*10)</f>
        <v>3.1227660965473962</v>
      </c>
      <c r="AL39" s="157">
        <f t="shared" si="71"/>
        <v>3.2923693141074821</v>
      </c>
      <c r="AM39" s="157">
        <f t="shared" si="71"/>
        <v>3.4202920027254784</v>
      </c>
      <c r="AN39" s="157">
        <f t="shared" si="71"/>
        <v>3.4483133730908344</v>
      </c>
      <c r="AO39" s="157">
        <f t="shared" si="71"/>
        <v>3.0834533940913951</v>
      </c>
      <c r="AP39" s="157">
        <f t="shared" si="71"/>
        <v>2.9683270442133765</v>
      </c>
      <c r="AQ39" s="157">
        <f t="shared" si="71"/>
        <v>3.3181225695901304</v>
      </c>
      <c r="AR39" s="157">
        <f t="shared" si="71"/>
        <v>3.2080125021789963</v>
      </c>
      <c r="AS39" s="157">
        <f t="shared" si="71"/>
        <v>3.0872727608300847</v>
      </c>
      <c r="AT39" s="157">
        <f t="shared" si="71"/>
        <v>3.0523879633076105</v>
      </c>
      <c r="AU39" s="157">
        <f>IF(AE39="","",(AE39/N39)*10)</f>
        <v>3.1715278243097793</v>
      </c>
      <c r="AV39" s="157"/>
      <c r="AW39" s="52" t="str">
        <f t="shared" ref="AW39" si="72">IF(AV39="","",(AV39-AU39)/AU39)</f>
        <v/>
      </c>
      <c r="AZ39" s="105"/>
    </row>
    <row r="40" spans="1:52" ht="20.100000000000001" customHeight="1" thickBot="1" x14ac:dyDescent="0.3">
      <c r="A40" s="121" t="s">
        <v>84</v>
      </c>
      <c r="B40" s="117">
        <v>149645.83999999991</v>
      </c>
      <c r="C40" s="154">
        <v>159202.30000000008</v>
      </c>
      <c r="D40" s="154">
        <v>203434.65000000014</v>
      </c>
      <c r="E40" s="154">
        <v>108594.94999999985</v>
      </c>
      <c r="F40" s="154">
        <v>106301.55</v>
      </c>
      <c r="G40" s="154">
        <v>116548.94000000003</v>
      </c>
      <c r="H40" s="154">
        <v>113772.80000000005</v>
      </c>
      <c r="I40" s="154">
        <v>147624.20999999967</v>
      </c>
      <c r="J40" s="154">
        <v>117569.23</v>
      </c>
      <c r="K40" s="154">
        <v>123931.32000000007</v>
      </c>
      <c r="L40" s="154">
        <v>108069.5199999999</v>
      </c>
      <c r="M40" s="154">
        <v>116171.73000000004</v>
      </c>
      <c r="N40" s="154">
        <v>109122.84000000007</v>
      </c>
      <c r="O40" s="119"/>
      <c r="P40" s="52" t="str">
        <f t="shared" si="53"/>
        <v/>
      </c>
      <c r="R40" s="110" t="s">
        <v>84</v>
      </c>
      <c r="S40" s="19">
        <v>35379.044000000002</v>
      </c>
      <c r="T40" s="154">
        <v>37144.067999999992</v>
      </c>
      <c r="U40" s="154">
        <v>37986.12000000001</v>
      </c>
      <c r="V40" s="154">
        <v>33420.183999999987</v>
      </c>
      <c r="W40" s="154">
        <v>33733.983000000022</v>
      </c>
      <c r="X40" s="154">
        <v>36039.897999999965</v>
      </c>
      <c r="Y40" s="154">
        <v>34055.992000000013</v>
      </c>
      <c r="Z40" s="154">
        <v>36034.477999999988</v>
      </c>
      <c r="AA40" s="154">
        <v>35921.741999999998</v>
      </c>
      <c r="AB40" s="154">
        <v>37043.72399999998</v>
      </c>
      <c r="AC40" s="154">
        <v>32897.341999999997</v>
      </c>
      <c r="AD40" s="154">
        <v>33474.04300000002</v>
      </c>
      <c r="AE40" s="154">
        <v>32438.861000000004</v>
      </c>
      <c r="AF40" s="119"/>
      <c r="AG40" s="52"/>
      <c r="AI40" s="198">
        <f t="shared" si="70"/>
        <v>2.3641849315690981</v>
      </c>
      <c r="AJ40" s="157">
        <f t="shared" si="70"/>
        <v>2.3331363931299971</v>
      </c>
      <c r="AK40" s="157">
        <f t="shared" si="71"/>
        <v>1.8672394304510065</v>
      </c>
      <c r="AL40" s="157">
        <f t="shared" si="71"/>
        <v>3.0775081161693092</v>
      </c>
      <c r="AM40" s="157">
        <f t="shared" si="71"/>
        <v>3.1734234355002373</v>
      </c>
      <c r="AN40" s="157">
        <f t="shared" si="71"/>
        <v>3.0922544640903604</v>
      </c>
      <c r="AO40" s="157">
        <f t="shared" si="71"/>
        <v>2.9933333802103839</v>
      </c>
      <c r="AP40" s="157">
        <f t="shared" si="71"/>
        <v>2.4409599211403106</v>
      </c>
      <c r="AQ40" s="157">
        <f t="shared" si="71"/>
        <v>3.0553693343062638</v>
      </c>
      <c r="AR40" s="157">
        <f t="shared" si="71"/>
        <v>2.9890526462560034</v>
      </c>
      <c r="AS40" s="157">
        <f t="shared" si="71"/>
        <v>3.0440906927318663</v>
      </c>
      <c r="AT40" s="157">
        <f t="shared" si="71"/>
        <v>2.8814276072156284</v>
      </c>
      <c r="AU40" s="157">
        <f>IF(AE40="","",(AE40/N40)*10)</f>
        <v>2.9726921513406346</v>
      </c>
      <c r="AV40" s="157"/>
      <c r="AW40" s="52" t="str">
        <f t="shared" ref="AW40" si="73">IF(AV40="","",(AV40-AU40)/AU40)</f>
        <v/>
      </c>
      <c r="AZ40" s="105"/>
    </row>
    <row r="41" spans="1:52" ht="20.100000000000001" customHeight="1" thickBot="1" x14ac:dyDescent="0.3">
      <c r="A41" s="35" t="str">
        <f>A19</f>
        <v>jan-junho</v>
      </c>
      <c r="B41" s="167">
        <f>SUM(B29:B34)</f>
        <v>719840.48</v>
      </c>
      <c r="C41" s="168">
        <f t="shared" ref="C41:O41" si="74">SUM(C29:C34)</f>
        <v>799220.1399999999</v>
      </c>
      <c r="D41" s="168">
        <f t="shared" si="74"/>
        <v>851083.66</v>
      </c>
      <c r="E41" s="168">
        <f t="shared" si="74"/>
        <v>850354.27</v>
      </c>
      <c r="F41" s="168">
        <f t="shared" si="74"/>
        <v>667659.81999999983</v>
      </c>
      <c r="G41" s="168">
        <f t="shared" si="74"/>
        <v>675752.42999999993</v>
      </c>
      <c r="H41" s="168">
        <f t="shared" si="74"/>
        <v>803504.81999999983</v>
      </c>
      <c r="I41" s="168">
        <f t="shared" si="74"/>
        <v>756411.4</v>
      </c>
      <c r="J41" s="168">
        <f t="shared" si="74"/>
        <v>864155.01</v>
      </c>
      <c r="K41" s="168">
        <f t="shared" si="74"/>
        <v>753367.32999999984</v>
      </c>
      <c r="L41" s="168">
        <f t="shared" si="74"/>
        <v>672548.45999999985</v>
      </c>
      <c r="M41" s="168">
        <f t="shared" si="74"/>
        <v>774317.83999999985</v>
      </c>
      <c r="N41" s="168">
        <f t="shared" si="74"/>
        <v>725928.32999999949</v>
      </c>
      <c r="O41" s="169">
        <f t="shared" si="74"/>
        <v>711320.82999999984</v>
      </c>
      <c r="P41" s="61">
        <f t="shared" si="53"/>
        <v>-2.0122509890197645E-2</v>
      </c>
      <c r="R41" s="109"/>
      <c r="S41" s="167">
        <f>SUM(S29:S34)</f>
        <v>169214.83099999995</v>
      </c>
      <c r="T41" s="304">
        <f t="shared" ref="T41:AF41" si="75">SUM(T29:T34)</f>
        <v>169821.00400000002</v>
      </c>
      <c r="U41" s="167">
        <f t="shared" si="75"/>
        <v>173305.32699999999</v>
      </c>
      <c r="V41" s="167">
        <f t="shared" si="75"/>
        <v>179304.12299999996</v>
      </c>
      <c r="W41" s="167">
        <f t="shared" si="75"/>
        <v>180801.91000000003</v>
      </c>
      <c r="X41" s="167">
        <f t="shared" si="75"/>
        <v>186351.25999999998</v>
      </c>
      <c r="Y41" s="167">
        <f t="shared" si="75"/>
        <v>188782.908</v>
      </c>
      <c r="Z41" s="167">
        <f t="shared" si="75"/>
        <v>193362.75199999989</v>
      </c>
      <c r="AA41" s="167">
        <f t="shared" si="75"/>
        <v>206901.19999999998</v>
      </c>
      <c r="AB41" s="167">
        <f t="shared" si="75"/>
        <v>199932.19699999999</v>
      </c>
      <c r="AC41" s="167">
        <f t="shared" si="75"/>
        <v>176434.60600000003</v>
      </c>
      <c r="AD41" s="167">
        <f t="shared" si="75"/>
        <v>209934.74700000006</v>
      </c>
      <c r="AE41" s="305">
        <f t="shared" si="75"/>
        <v>198490.05100000009</v>
      </c>
      <c r="AF41" s="169">
        <f t="shared" si="75"/>
        <v>194763.65200000009</v>
      </c>
      <c r="AG41" s="57">
        <f t="shared" ref="AG41:AG45" si="76">IF(AF41="","",(AF41-AE41)/AE41)</f>
        <v>-1.8773731888456227E-2</v>
      </c>
      <c r="AI41" s="199">
        <f t="shared" si="70"/>
        <v>2.3507268026938406</v>
      </c>
      <c r="AJ41" s="173">
        <f t="shared" si="70"/>
        <v>2.1248338911979876</v>
      </c>
      <c r="AK41" s="173">
        <f t="shared" si="71"/>
        <v>2.0362901456714604</v>
      </c>
      <c r="AL41" s="173">
        <f t="shared" si="71"/>
        <v>2.1085814386514454</v>
      </c>
      <c r="AM41" s="173">
        <f t="shared" si="71"/>
        <v>2.7079944693991029</v>
      </c>
      <c r="AN41" s="173">
        <f t="shared" si="71"/>
        <v>2.7576853848679459</v>
      </c>
      <c r="AO41" s="173">
        <f t="shared" si="71"/>
        <v>2.349493161721171</v>
      </c>
      <c r="AP41" s="173">
        <f t="shared" si="71"/>
        <v>2.5563172633305085</v>
      </c>
      <c r="AQ41" s="173">
        <f t="shared" si="71"/>
        <v>2.3942602612464166</v>
      </c>
      <c r="AR41" s="173">
        <f t="shared" si="71"/>
        <v>2.6538474531408207</v>
      </c>
      <c r="AS41" s="173">
        <f t="shared" si="71"/>
        <v>2.6233738755419953</v>
      </c>
      <c r="AT41" s="173">
        <f t="shared" si="71"/>
        <v>2.7112218801519554</v>
      </c>
      <c r="AU41" s="173">
        <f>IF(AE41="","",(AE41/N41)*10)</f>
        <v>2.7342926677072961</v>
      </c>
      <c r="AV41" s="173">
        <f>IF(AF41="","",(AF41/O41)*10)</f>
        <v>2.7380563563701648</v>
      </c>
      <c r="AW41" s="61">
        <f t="shared" ref="AW41:AW42" si="77">IF(AV41="","",(AV41-AU41)/AU41)</f>
        <v>1.3764761568206755E-3</v>
      </c>
      <c r="AZ41" s="105"/>
    </row>
    <row r="42" spans="1:52" ht="20.100000000000001" customHeight="1" x14ac:dyDescent="0.25">
      <c r="A42" s="121" t="s">
        <v>85</v>
      </c>
      <c r="B42" s="117">
        <f>SUM(B29:B31)</f>
        <v>337442.86</v>
      </c>
      <c r="C42" s="154">
        <f>SUM(C29:C31)</f>
        <v>332800.42999999988</v>
      </c>
      <c r="D42" s="154">
        <f>SUM(D29:D31)</f>
        <v>434832.52999999991</v>
      </c>
      <c r="E42" s="154">
        <f t="shared" ref="E42:L42" si="78">SUM(E29:E31)</f>
        <v>397992.19999999995</v>
      </c>
      <c r="F42" s="154">
        <f t="shared" si="78"/>
        <v>320914.02999999997</v>
      </c>
      <c r="G42" s="154">
        <f t="shared" si="78"/>
        <v>319240.09999999998</v>
      </c>
      <c r="H42" s="154">
        <f t="shared" si="78"/>
        <v>375788.15999999986</v>
      </c>
      <c r="I42" s="154">
        <f t="shared" si="78"/>
        <v>329821.17</v>
      </c>
      <c r="J42" s="154">
        <f t="shared" si="78"/>
        <v>409296.98</v>
      </c>
      <c r="K42" s="154">
        <f t="shared" si="78"/>
        <v>362582.60999999987</v>
      </c>
      <c r="L42" s="154">
        <f t="shared" si="78"/>
        <v>323969.94999999995</v>
      </c>
      <c r="M42" s="154">
        <f t="shared" ref="M42:N42" si="79">SUM(M29:M31)</f>
        <v>371518.00999999989</v>
      </c>
      <c r="N42" s="154">
        <f t="shared" si="79"/>
        <v>343792.48999999976</v>
      </c>
      <c r="O42" s="154">
        <f t="shared" ref="O42" si="80">SUM(O29:O31)</f>
        <v>344255.0299999998</v>
      </c>
      <c r="P42" s="61">
        <f t="shared" si="53"/>
        <v>1.3454046072967957E-3</v>
      </c>
      <c r="R42" s="108" t="s">
        <v>85</v>
      </c>
      <c r="S42" s="19">
        <f>SUM(S29:S31)</f>
        <v>82216.569999999963</v>
      </c>
      <c r="T42" s="154">
        <f>SUM(T29:T31)</f>
        <v>78766.856</v>
      </c>
      <c r="U42" s="154">
        <f>SUM(U29:U31)</f>
        <v>86315.356999999989</v>
      </c>
      <c r="V42" s="154">
        <f t="shared" ref="V42:AC42" si="81">SUM(V29:V31)</f>
        <v>84446.709999999992</v>
      </c>
      <c r="W42" s="154">
        <f t="shared" si="81"/>
        <v>88812.746000000028</v>
      </c>
      <c r="X42" s="154">
        <f t="shared" si="81"/>
        <v>88470.203999999969</v>
      </c>
      <c r="Y42" s="154">
        <f t="shared" si="81"/>
        <v>91011.791000000027</v>
      </c>
      <c r="Z42" s="154">
        <f t="shared" si="81"/>
        <v>89366.013999999952</v>
      </c>
      <c r="AA42" s="154">
        <f t="shared" si="81"/>
        <v>99643.168000000005</v>
      </c>
      <c r="AB42" s="154">
        <f t="shared" si="81"/>
        <v>99340.117999999988</v>
      </c>
      <c r="AC42" s="154">
        <f t="shared" si="81"/>
        <v>86053.720000000016</v>
      </c>
      <c r="AD42" s="154">
        <f t="shared" ref="AD42:AE42" si="82">SUM(AD29:AD31)</f>
        <v>101509.05600000001</v>
      </c>
      <c r="AE42" s="154">
        <f t="shared" si="82"/>
        <v>96896.077000000048</v>
      </c>
      <c r="AF42" s="154">
        <f t="shared" ref="AF42" si="83">SUM(AF29:AF31)</f>
        <v>95116.939000000042</v>
      </c>
      <c r="AG42" s="52">
        <f t="shared" si="76"/>
        <v>-1.8361300633461201E-2</v>
      </c>
      <c r="AI42" s="197">
        <f t="shared" si="70"/>
        <v>2.4364590200545351</v>
      </c>
      <c r="AJ42" s="156">
        <f t="shared" si="70"/>
        <v>2.3667894900255999</v>
      </c>
      <c r="AK42" s="156">
        <f t="shared" ref="AK42:AT44" si="84">(U42/D42)*10</f>
        <v>1.9850252923809542</v>
      </c>
      <c r="AL42" s="156">
        <f t="shared" si="84"/>
        <v>2.1218182165379122</v>
      </c>
      <c r="AM42" s="156">
        <f t="shared" si="84"/>
        <v>2.7674934000236773</v>
      </c>
      <c r="AN42" s="156">
        <f t="shared" si="84"/>
        <v>2.7712747865947911</v>
      </c>
      <c r="AO42" s="156">
        <f t="shared" si="84"/>
        <v>2.4218908599994227</v>
      </c>
      <c r="AP42" s="156">
        <f t="shared" si="84"/>
        <v>2.7095293488892769</v>
      </c>
      <c r="AQ42" s="156">
        <f t="shared" si="84"/>
        <v>2.4344955587016552</v>
      </c>
      <c r="AR42" s="156">
        <f t="shared" si="84"/>
        <v>2.7397926778672597</v>
      </c>
      <c r="AS42" s="156">
        <f t="shared" si="84"/>
        <v>2.6562253690504329</v>
      </c>
      <c r="AT42" s="156">
        <f t="shared" si="84"/>
        <v>2.7322782009948869</v>
      </c>
      <c r="AU42" s="156">
        <f t="shared" ref="AU42:AV44" si="85">(AE42/N42)*10</f>
        <v>2.8184465867768118</v>
      </c>
      <c r="AV42" s="156">
        <f t="shared" si="85"/>
        <v>2.7629789171127026</v>
      </c>
      <c r="AW42" s="61">
        <f t="shared" si="77"/>
        <v>-1.96802273721789E-2</v>
      </c>
      <c r="AZ42" s="105"/>
    </row>
    <row r="43" spans="1:52" ht="20.100000000000001" customHeight="1" x14ac:dyDescent="0.25">
      <c r="A43" s="121" t="s">
        <v>86</v>
      </c>
      <c r="B43" s="117">
        <f>SUM(B32:B34)</f>
        <v>382397.61999999994</v>
      </c>
      <c r="C43" s="154">
        <f>SUM(C32:C34)</f>
        <v>466419.70999999996</v>
      </c>
      <c r="D43" s="154">
        <f>SUM(D32:D34)</f>
        <v>416251.13000000024</v>
      </c>
      <c r="E43" s="154">
        <f t="shared" ref="E43:L43" si="86">SUM(E32:E34)</f>
        <v>452362.07000000007</v>
      </c>
      <c r="F43" s="154">
        <f t="shared" si="86"/>
        <v>346745.78999999992</v>
      </c>
      <c r="G43" s="154">
        <f t="shared" si="86"/>
        <v>356512.32999999996</v>
      </c>
      <c r="H43" s="154">
        <f t="shared" si="86"/>
        <v>427716.65999999992</v>
      </c>
      <c r="I43" s="154">
        <f t="shared" si="86"/>
        <v>426590.23</v>
      </c>
      <c r="J43" s="154">
        <f t="shared" si="86"/>
        <v>454858.03</v>
      </c>
      <c r="K43" s="154">
        <f t="shared" si="86"/>
        <v>390784.71999999991</v>
      </c>
      <c r="L43" s="154">
        <f t="shared" si="86"/>
        <v>348578.50999999989</v>
      </c>
      <c r="M43" s="154">
        <f t="shared" ref="M43:N43" si="87">SUM(M32:M34)</f>
        <v>402799.82999999984</v>
      </c>
      <c r="N43" s="154">
        <f t="shared" si="87"/>
        <v>382135.83999999968</v>
      </c>
      <c r="O43" s="154">
        <f>IF(O34="","",SUM(O32:O34))</f>
        <v>367065.8000000001</v>
      </c>
      <c r="P43" s="52">
        <f t="shared" si="53"/>
        <v>-3.9436342846040258E-2</v>
      </c>
      <c r="R43" s="109" t="s">
        <v>86</v>
      </c>
      <c r="S43" s="19">
        <f>SUM(S32:S34)</f>
        <v>86998.260999999969</v>
      </c>
      <c r="T43" s="154">
        <f>SUM(T32:T34)</f>
        <v>91054.148000000016</v>
      </c>
      <c r="U43" s="154">
        <f>SUM(U32:U34)</f>
        <v>86989.97</v>
      </c>
      <c r="V43" s="154">
        <f t="shared" ref="V43:AC43" si="88">SUM(V32:V34)</f>
        <v>94857.412999999986</v>
      </c>
      <c r="W43" s="154">
        <f t="shared" si="88"/>
        <v>91989.164000000033</v>
      </c>
      <c r="X43" s="154">
        <f t="shared" si="88"/>
        <v>97881.056000000011</v>
      </c>
      <c r="Y43" s="154">
        <f t="shared" si="88"/>
        <v>97771.116999999969</v>
      </c>
      <c r="Z43" s="154">
        <f t="shared" si="88"/>
        <v>103996.73799999995</v>
      </c>
      <c r="AA43" s="154">
        <f t="shared" si="88"/>
        <v>107258.03199999998</v>
      </c>
      <c r="AB43" s="154">
        <f t="shared" si="88"/>
        <v>100592.079</v>
      </c>
      <c r="AC43" s="154">
        <f t="shared" si="88"/>
        <v>90380.885999999999</v>
      </c>
      <c r="AD43" s="154">
        <f t="shared" ref="AD43:AE43" si="89">SUM(AD32:AD34)</f>
        <v>108425.69100000005</v>
      </c>
      <c r="AE43" s="154">
        <f t="shared" si="89"/>
        <v>101593.97400000006</v>
      </c>
      <c r="AF43" s="154">
        <f>IF(AF34="","",SUM(AF32:AF34))</f>
        <v>99646.713000000047</v>
      </c>
      <c r="AG43" s="52">
        <f t="shared" si="76"/>
        <v>-1.9167091544228913E-2</v>
      </c>
      <c r="AI43" s="198">
        <f t="shared" si="70"/>
        <v>2.2750732862824821</v>
      </c>
      <c r="AJ43" s="157">
        <f t="shared" si="70"/>
        <v>1.9521934010893327</v>
      </c>
      <c r="AK43" s="157">
        <f t="shared" si="84"/>
        <v>2.0898434558003469</v>
      </c>
      <c r="AL43" s="157">
        <f t="shared" si="84"/>
        <v>2.0969356029341712</v>
      </c>
      <c r="AM43" s="157">
        <f t="shared" si="84"/>
        <v>2.6529280715996597</v>
      </c>
      <c r="AN43" s="157">
        <f t="shared" si="84"/>
        <v>2.7455167118623924</v>
      </c>
      <c r="AO43" s="157">
        <f t="shared" si="84"/>
        <v>2.2858851698692302</v>
      </c>
      <c r="AP43" s="157">
        <f t="shared" si="84"/>
        <v>2.4378602857360319</v>
      </c>
      <c r="AQ43" s="157">
        <f t="shared" si="84"/>
        <v>2.3580551496474618</v>
      </c>
      <c r="AR43" s="157">
        <f t="shared" si="84"/>
        <v>2.5741047142273121</v>
      </c>
      <c r="AS43" s="157">
        <f t="shared" si="84"/>
        <v>2.5928415954270969</v>
      </c>
      <c r="AT43" s="157">
        <f t="shared" si="84"/>
        <v>2.6918008133220934</v>
      </c>
      <c r="AU43" s="157">
        <f t="shared" si="85"/>
        <v>2.6585827176011585</v>
      </c>
      <c r="AV43" s="157">
        <f t="shared" ref="AV43" si="90">(AF43/O43)*10</f>
        <v>2.7146825718985541</v>
      </c>
      <c r="AW43" s="52">
        <f t="shared" ref="AW43" si="91">IF(AV43="","",(AV43-AU43)/AU43)</f>
        <v>2.1101413894698964E-2</v>
      </c>
      <c r="AZ43" s="105"/>
    </row>
    <row r="44" spans="1:52" ht="20.100000000000001" customHeight="1" x14ac:dyDescent="0.25">
      <c r="A44" s="121" t="s">
        <v>87</v>
      </c>
      <c r="B44" s="117">
        <f>SUM(B35:B37)</f>
        <v>350097.77999999997</v>
      </c>
      <c r="C44" s="154">
        <f>SUM(C35:C37)</f>
        <v>402574.6700000001</v>
      </c>
      <c r="D44" s="154">
        <f>SUM(D35:D37)</f>
        <v>433753.65999999992</v>
      </c>
      <c r="E44" s="154">
        <f t="shared" ref="E44:L44" si="92">SUM(E35:E37)</f>
        <v>380039.47999999986</v>
      </c>
      <c r="F44" s="154">
        <f t="shared" si="92"/>
        <v>326934.71000000002</v>
      </c>
      <c r="G44" s="154">
        <f t="shared" si="92"/>
        <v>312275.05999999988</v>
      </c>
      <c r="H44" s="154">
        <f t="shared" si="92"/>
        <v>397927.66000000009</v>
      </c>
      <c r="I44" s="154">
        <f t="shared" si="92"/>
        <v>401306.53999999992</v>
      </c>
      <c r="J44" s="154">
        <f t="shared" si="92"/>
        <v>370175.25</v>
      </c>
      <c r="K44" s="154">
        <f t="shared" si="92"/>
        <v>378308.29999999981</v>
      </c>
      <c r="L44" s="154">
        <f t="shared" si="92"/>
        <v>363918.54</v>
      </c>
      <c r="M44" s="154">
        <f t="shared" ref="M44:N44" si="93">SUM(M35:M37)</f>
        <v>337143.84999999986</v>
      </c>
      <c r="N44" s="154">
        <f t="shared" si="93"/>
        <v>356836.42999999993</v>
      </c>
      <c r="O44" s="154" t="str">
        <f>IF(O37="","",SUM(O35:O37))</f>
        <v/>
      </c>
      <c r="P44" s="52" t="str">
        <f t="shared" si="53"/>
        <v/>
      </c>
      <c r="R44" s="109" t="s">
        <v>87</v>
      </c>
      <c r="S44" s="19">
        <f>SUM(S35:S37)</f>
        <v>91499.962999999989</v>
      </c>
      <c r="T44" s="154">
        <f>SUM(T35:T37)</f>
        <v>94301.094000000012</v>
      </c>
      <c r="U44" s="154">
        <f>SUM(U35:U37)</f>
        <v>95143.493000000002</v>
      </c>
      <c r="V44" s="154">
        <f t="shared" ref="V44:AC44" si="94">SUM(V35:V37)</f>
        <v>95010.713999999993</v>
      </c>
      <c r="W44" s="154">
        <f t="shared" si="94"/>
        <v>96933.330000000016</v>
      </c>
      <c r="X44" s="154">
        <f t="shared" si="94"/>
        <v>97029.099999999919</v>
      </c>
      <c r="Y44" s="154">
        <f t="shared" si="94"/>
        <v>103464.25199999993</v>
      </c>
      <c r="Z44" s="154">
        <f t="shared" si="94"/>
        <v>101256.62400000007</v>
      </c>
      <c r="AA44" s="154">
        <f t="shared" si="94"/>
        <v>103099.24100000001</v>
      </c>
      <c r="AB44" s="154">
        <f t="shared" si="94"/>
        <v>114633.18400000001</v>
      </c>
      <c r="AC44" s="154">
        <f t="shared" si="94"/>
        <v>101186.17999999993</v>
      </c>
      <c r="AD44" s="154">
        <f t="shared" ref="AD44:AE44" si="95">SUM(AD35:AD37)</f>
        <v>99045.043999999994</v>
      </c>
      <c r="AE44" s="154">
        <f t="shared" si="95"/>
        <v>99499.376000000018</v>
      </c>
      <c r="AF44" s="154" t="str">
        <f>IF(AF37="","",SUM(AF35:AF37))</f>
        <v/>
      </c>
      <c r="AG44" s="52" t="str">
        <f t="shared" si="76"/>
        <v/>
      </c>
      <c r="AI44" s="198">
        <f t="shared" si="70"/>
        <v>2.613554504687233</v>
      </c>
      <c r="AJ44" s="157">
        <f t="shared" si="70"/>
        <v>2.3424497621770386</v>
      </c>
      <c r="AK44" s="157">
        <f t="shared" si="84"/>
        <v>2.1934914163029777</v>
      </c>
      <c r="AL44" s="157">
        <f t="shared" si="84"/>
        <v>2.5000222082189993</v>
      </c>
      <c r="AM44" s="157">
        <f t="shared" si="84"/>
        <v>2.9649140037776966</v>
      </c>
      <c r="AN44" s="157">
        <f t="shared" si="84"/>
        <v>3.1071677642140223</v>
      </c>
      <c r="AO44" s="157">
        <f t="shared" si="84"/>
        <v>2.6000769084511473</v>
      </c>
      <c r="AP44" s="157">
        <f t="shared" si="84"/>
        <v>2.5231740305054604</v>
      </c>
      <c r="AQ44" s="157">
        <f t="shared" si="84"/>
        <v>2.7851467919586739</v>
      </c>
      <c r="AR44" s="157">
        <f t="shared" si="84"/>
        <v>3.0301524973150222</v>
      </c>
      <c r="AS44" s="157">
        <f t="shared" si="84"/>
        <v>2.780462352921067</v>
      </c>
      <c r="AT44" s="157">
        <f t="shared" si="84"/>
        <v>2.9377680773355359</v>
      </c>
      <c r="AU44" s="157">
        <f t="shared" si="85"/>
        <v>2.7883749425472066</v>
      </c>
      <c r="AV44" s="157"/>
      <c r="AW44" s="52"/>
      <c r="AZ44" s="105"/>
    </row>
    <row r="45" spans="1:52" ht="20.100000000000001" customHeight="1" thickBot="1" x14ac:dyDescent="0.3">
      <c r="A45" s="122" t="s">
        <v>88</v>
      </c>
      <c r="B45" s="196">
        <f>SUM(B38:B40)</f>
        <v>427021.0799999999</v>
      </c>
      <c r="C45" s="155">
        <f>SUM(C38:C40)</f>
        <v>480037.80000000005</v>
      </c>
      <c r="D45" s="155">
        <f>IF(D40="","",SUM(D38:D40))</f>
        <v>581834.22999999986</v>
      </c>
      <c r="E45" s="155">
        <f t="shared" ref="E45:L45" si="96">IF(E40="","",SUM(E38:E40))</f>
        <v>407657.96999999974</v>
      </c>
      <c r="F45" s="155">
        <f t="shared" si="96"/>
        <v>389896.20999999979</v>
      </c>
      <c r="G45" s="155">
        <f t="shared" si="96"/>
        <v>414494.53</v>
      </c>
      <c r="H45" s="155">
        <f t="shared" si="96"/>
        <v>445352.96000000014</v>
      </c>
      <c r="I45" s="155">
        <f t="shared" si="96"/>
        <v>520911.64999999973</v>
      </c>
      <c r="J45" s="155">
        <f t="shared" si="96"/>
        <v>447178.6</v>
      </c>
      <c r="K45" s="155">
        <f t="shared" si="96"/>
        <v>436294.14999999967</v>
      </c>
      <c r="L45" s="155">
        <f t="shared" si="96"/>
        <v>375280.25999999972</v>
      </c>
      <c r="M45" s="155">
        <f t="shared" ref="M45:N45" si="97">IF(M40="","",SUM(M38:M40))</f>
        <v>397265.69</v>
      </c>
      <c r="N45" s="155">
        <f t="shared" si="97"/>
        <v>385842.90000000014</v>
      </c>
      <c r="O45" s="155" t="str">
        <f>IF(O40="","",SUM(O38:O40))</f>
        <v/>
      </c>
      <c r="P45" s="55" t="str">
        <f t="shared" si="53"/>
        <v/>
      </c>
      <c r="R45" s="110" t="s">
        <v>88</v>
      </c>
      <c r="S45" s="21">
        <f>SUM(S38:S40)</f>
        <v>125441.85800000001</v>
      </c>
      <c r="T45" s="155">
        <f>SUM(T38:T40)</f>
        <v>126865.47399999999</v>
      </c>
      <c r="U45" s="155">
        <f>IF(U40="","",SUM(U38:U40))</f>
        <v>137614.27400000003</v>
      </c>
      <c r="V45" s="155">
        <f t="shared" ref="V45:AC45" si="98">IF(V40="","",SUM(V38:V40))</f>
        <v>133283.21699999986</v>
      </c>
      <c r="W45" s="155">
        <f t="shared" si="98"/>
        <v>129217.92900000005</v>
      </c>
      <c r="X45" s="155">
        <f t="shared" si="98"/>
        <v>138507.0309999999</v>
      </c>
      <c r="Y45" s="155">
        <f t="shared" si="98"/>
        <v>139017.64100000003</v>
      </c>
      <c r="Z45" s="155">
        <f t="shared" si="98"/>
        <v>147745.076</v>
      </c>
      <c r="AA45" s="155">
        <f t="shared" si="98"/>
        <v>144201.65400000001</v>
      </c>
      <c r="AB45" s="155">
        <f t="shared" si="98"/>
        <v>140364.57099999997</v>
      </c>
      <c r="AC45" s="155">
        <f t="shared" si="98"/>
        <v>116333.356</v>
      </c>
      <c r="AD45" s="155">
        <f t="shared" ref="AD45:AE45" si="99">IF(AD40="","",SUM(AD38:AD40))</f>
        <v>120666.09900000007</v>
      </c>
      <c r="AE45" s="155">
        <f t="shared" si="99"/>
        <v>120177.06300000002</v>
      </c>
      <c r="AF45" s="155" t="str">
        <f>IF(AF40="","",SUM(AF38:AF40))</f>
        <v/>
      </c>
      <c r="AG45" s="55" t="str">
        <f t="shared" si="76"/>
        <v/>
      </c>
      <c r="AI45" s="200">
        <f t="shared" si="70"/>
        <v>2.9376034082439215</v>
      </c>
      <c r="AJ45" s="158">
        <f t="shared" si="70"/>
        <v>2.642822586054681</v>
      </c>
      <c r="AK45" s="158">
        <f t="shared" ref="AK45:AT45" si="100">IF(U40="","",(U45/D45)*10)</f>
        <v>2.3651800960558829</v>
      </c>
      <c r="AL45" s="158">
        <f t="shared" si="100"/>
        <v>3.2694863539648189</v>
      </c>
      <c r="AM45" s="158">
        <f t="shared" si="100"/>
        <v>3.3141622228130947</v>
      </c>
      <c r="AN45" s="158">
        <f t="shared" si="100"/>
        <v>3.3415888745262787</v>
      </c>
      <c r="AO45" s="158">
        <f t="shared" si="100"/>
        <v>3.1215160442629593</v>
      </c>
      <c r="AP45" s="158">
        <f t="shared" si="100"/>
        <v>2.8362789736032989</v>
      </c>
      <c r="AQ45" s="158">
        <f t="shared" si="100"/>
        <v>3.2246993483140747</v>
      </c>
      <c r="AR45" s="158">
        <f t="shared" si="100"/>
        <v>3.2172003910664415</v>
      </c>
      <c r="AS45" s="158">
        <f t="shared" si="100"/>
        <v>3.0999060808580792</v>
      </c>
      <c r="AT45" s="158">
        <f t="shared" si="100"/>
        <v>3.0374155643795984</v>
      </c>
      <c r="AU45" s="158">
        <f>IF(AE40="","",(AE45/N45)*10)</f>
        <v>3.1146630662375796</v>
      </c>
      <c r="AV45" s="158" t="str">
        <f>IF(AF40="","",(AF45/O45)*10)</f>
        <v/>
      </c>
      <c r="AW45" s="55" t="str">
        <f>IF(AV45="","",(AV45-AU45)/AU45)</f>
        <v/>
      </c>
      <c r="AZ45" s="105"/>
    </row>
    <row r="46" spans="1:52" x14ac:dyDescent="0.25">
      <c r="B46" s="119"/>
      <c r="C46" s="119"/>
      <c r="D46" s="119"/>
      <c r="E46" s="119"/>
      <c r="F46" s="119"/>
      <c r="G46" s="119"/>
      <c r="H46" s="119"/>
      <c r="I46" s="119"/>
      <c r="J46" s="119"/>
      <c r="K46" s="119"/>
      <c r="L46" s="119"/>
      <c r="M46" s="119"/>
      <c r="N46" s="119"/>
      <c r="O46" s="119"/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Z46" s="105"/>
    </row>
    <row r="47" spans="1:52" ht="15.75" thickBot="1" x14ac:dyDescent="0.3">
      <c r="P47" s="107" t="s">
        <v>1</v>
      </c>
      <c r="AG47" s="289">
        <v>1000</v>
      </c>
      <c r="AW47" s="289" t="s">
        <v>47</v>
      </c>
      <c r="AZ47" s="105"/>
    </row>
    <row r="48" spans="1:52" ht="20.100000000000001" customHeight="1" x14ac:dyDescent="0.25">
      <c r="A48" s="334" t="s">
        <v>15</v>
      </c>
      <c r="B48" s="336" t="s">
        <v>72</v>
      </c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1"/>
      <c r="P48" s="332" t="s">
        <v>148</v>
      </c>
      <c r="R48" s="337" t="s">
        <v>3</v>
      </c>
      <c r="S48" s="329" t="s">
        <v>72</v>
      </c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1"/>
      <c r="AG48" s="332" t="s">
        <v>148</v>
      </c>
      <c r="AI48" s="329" t="s">
        <v>72</v>
      </c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1"/>
      <c r="AW48" s="332" t="str">
        <f>AG48</f>
        <v>D       2023/2022</v>
      </c>
      <c r="AZ48" s="105"/>
    </row>
    <row r="49" spans="1:52" ht="20.100000000000001" customHeight="1" thickBot="1" x14ac:dyDescent="0.3">
      <c r="A49" s="335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265">
        <v>2019</v>
      </c>
      <c r="L49" s="265">
        <v>2020</v>
      </c>
      <c r="M49" s="265">
        <v>2021</v>
      </c>
      <c r="N49" s="265">
        <v>2022</v>
      </c>
      <c r="O49" s="133">
        <v>2023</v>
      </c>
      <c r="P49" s="333"/>
      <c r="R49" s="338"/>
      <c r="S49" s="25">
        <v>2010</v>
      </c>
      <c r="T49" s="135">
        <v>2011</v>
      </c>
      <c r="U49" s="135">
        <v>2012</v>
      </c>
      <c r="V49" s="135">
        <v>2013</v>
      </c>
      <c r="W49" s="135">
        <v>2014</v>
      </c>
      <c r="X49" s="135">
        <v>2015</v>
      </c>
      <c r="Y49" s="135">
        <v>2016</v>
      </c>
      <c r="Z49" s="135">
        <v>2017</v>
      </c>
      <c r="AA49" s="135">
        <v>2018</v>
      </c>
      <c r="AB49" s="135">
        <v>2019</v>
      </c>
      <c r="AC49" s="135">
        <v>2020</v>
      </c>
      <c r="AD49" s="135">
        <v>2021</v>
      </c>
      <c r="AE49" s="135">
        <v>2022</v>
      </c>
      <c r="AF49" s="133">
        <v>2023</v>
      </c>
      <c r="AG49" s="333"/>
      <c r="AI49" s="25">
        <v>2010</v>
      </c>
      <c r="AJ49" s="135">
        <v>2011</v>
      </c>
      <c r="AK49" s="135">
        <v>2012</v>
      </c>
      <c r="AL49" s="135">
        <v>2013</v>
      </c>
      <c r="AM49" s="135">
        <v>2014</v>
      </c>
      <c r="AN49" s="135">
        <v>2015</v>
      </c>
      <c r="AO49" s="135">
        <v>2017</v>
      </c>
      <c r="AP49" s="135">
        <v>2017</v>
      </c>
      <c r="AQ49" s="135">
        <v>2018</v>
      </c>
      <c r="AR49" s="135">
        <v>2019</v>
      </c>
      <c r="AS49" s="135">
        <v>2020</v>
      </c>
      <c r="AT49" s="135">
        <v>2021</v>
      </c>
      <c r="AU49" s="135">
        <v>2022</v>
      </c>
      <c r="AV49" s="133">
        <v>2023</v>
      </c>
      <c r="AW49" s="333"/>
      <c r="AZ49" s="105"/>
    </row>
    <row r="50" spans="1:52" ht="3" customHeight="1" thickBot="1" x14ac:dyDescent="0.3">
      <c r="A50" s="291" t="s">
        <v>90</v>
      </c>
      <c r="B50" s="290"/>
      <c r="C50" s="290"/>
      <c r="D50" s="290"/>
      <c r="E50" s="290"/>
      <c r="F50" s="290"/>
      <c r="G50" s="290"/>
      <c r="H50" s="290"/>
      <c r="I50" s="290"/>
      <c r="J50" s="295"/>
      <c r="K50" s="290"/>
      <c r="L50" s="290"/>
      <c r="M50" s="290"/>
      <c r="N50" s="290"/>
      <c r="O50" s="290"/>
      <c r="P50" s="292"/>
      <c r="R50" s="291"/>
      <c r="S50" s="293">
        <v>2010</v>
      </c>
      <c r="T50" s="293">
        <v>2011</v>
      </c>
      <c r="U50" s="293">
        <v>2012</v>
      </c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4"/>
      <c r="AI50" s="293"/>
      <c r="AJ50" s="293"/>
      <c r="AK50" s="293"/>
      <c r="AL50" s="293"/>
      <c r="AM50" s="293"/>
      <c r="AN50" s="293"/>
      <c r="AO50" s="293"/>
      <c r="AP50" s="293"/>
      <c r="AQ50" s="293"/>
      <c r="AR50" s="293"/>
      <c r="AS50" s="293"/>
      <c r="AT50" s="293"/>
      <c r="AU50" s="293"/>
      <c r="AV50" s="293"/>
      <c r="AW50" s="292"/>
      <c r="AZ50" s="105"/>
    </row>
    <row r="51" spans="1:52" ht="20.100000000000001" customHeight="1" x14ac:dyDescent="0.25">
      <c r="A51" s="120" t="s">
        <v>73</v>
      </c>
      <c r="B51" s="115">
        <v>77038.130000000048</v>
      </c>
      <c r="C51" s="153">
        <v>75617.27</v>
      </c>
      <c r="D51" s="153">
        <v>113844.10000000002</v>
      </c>
      <c r="E51" s="153">
        <v>93610.949999999983</v>
      </c>
      <c r="F51" s="153">
        <v>94388.039999999921</v>
      </c>
      <c r="G51" s="153">
        <v>91436.9399999999</v>
      </c>
      <c r="H51" s="153">
        <v>70145.979999999967</v>
      </c>
      <c r="I51" s="153">
        <v>96670.400000000038</v>
      </c>
      <c r="J51" s="153">
        <v>86690.71</v>
      </c>
      <c r="K51" s="204">
        <v>102746.46999999988</v>
      </c>
      <c r="L51" s="204">
        <v>136996.50000000012</v>
      </c>
      <c r="M51" s="204">
        <v>121646.6599999999</v>
      </c>
      <c r="N51" s="204">
        <v>128442.5299999998</v>
      </c>
      <c r="O51" s="112">
        <v>136132.38999999993</v>
      </c>
      <c r="P51" s="61">
        <f>IF(O51="","",(O51-N51)/N51)</f>
        <v>5.9870044602828548E-2</v>
      </c>
      <c r="R51" s="109" t="s">
        <v>73</v>
      </c>
      <c r="S51" s="115">
        <v>14178.058999999999</v>
      </c>
      <c r="T51" s="153">
        <v>16344.844999999999</v>
      </c>
      <c r="U51" s="153">
        <v>18481.169000000002</v>
      </c>
      <c r="V51" s="153">
        <v>20000.632999999987</v>
      </c>
      <c r="W51" s="153">
        <v>18045.733999999989</v>
      </c>
      <c r="X51" s="153">
        <v>19063.57499999999</v>
      </c>
      <c r="Y51" s="153">
        <v>17884.870999999992</v>
      </c>
      <c r="Z51" s="153">
        <v>22256.164000000001</v>
      </c>
      <c r="AA51" s="153">
        <v>22751.996999999999</v>
      </c>
      <c r="AB51" s="153">
        <v>25859.545000000013</v>
      </c>
      <c r="AC51" s="153">
        <v>35304.031000000017</v>
      </c>
      <c r="AD51" s="153">
        <v>29875.058000000012</v>
      </c>
      <c r="AE51" s="153">
        <v>35625.285999999978</v>
      </c>
      <c r="AF51" s="112">
        <v>34983.273000000016</v>
      </c>
      <c r="AG51" s="61">
        <f>(AF51-AE51)/AE51</f>
        <v>-1.8021272867815376E-2</v>
      </c>
      <c r="AI51" s="197">
        <f t="shared" ref="AI51:AI60" si="101">(S51/B51)*10</f>
        <v>1.8403950095881081</v>
      </c>
      <c r="AJ51" s="156">
        <f t="shared" ref="AJ51:AJ60" si="102">(T51/C51)*10</f>
        <v>2.1615227579625658</v>
      </c>
      <c r="AK51" s="156">
        <f t="shared" ref="AK51:AK60" si="103">(U51/D51)*10</f>
        <v>1.6233752122420044</v>
      </c>
      <c r="AL51" s="156">
        <f t="shared" ref="AL51:AL60" si="104">(V51/E51)*10</f>
        <v>2.1365698136809841</v>
      </c>
      <c r="AM51" s="156">
        <f t="shared" ref="AM51:AM60" si="105">(W51/F51)*10</f>
        <v>1.9118665881821473</v>
      </c>
      <c r="AN51" s="156">
        <f t="shared" ref="AN51:AN60" si="106">(X51/G51)*10</f>
        <v>2.084887683249244</v>
      </c>
      <c r="AO51" s="156">
        <f t="shared" ref="AO51:AO60" si="107">(Y51/H51)*10</f>
        <v>2.5496644283820684</v>
      </c>
      <c r="AP51" s="156">
        <f t="shared" ref="AP51:AP60" si="108">(Z51/I51)*10</f>
        <v>2.3022728777371348</v>
      </c>
      <c r="AQ51" s="156">
        <f t="shared" ref="AQ51:AQ60" si="109">(AA51/J51)*10</f>
        <v>2.6245023255663726</v>
      </c>
      <c r="AR51" s="156">
        <f t="shared" ref="AR51:AR60" si="110">(AB51/K51)*10</f>
        <v>2.5168305052232003</v>
      </c>
      <c r="AS51" s="156">
        <f t="shared" ref="AS51:AT60" si="111">(AC51/L51)*10</f>
        <v>2.5770024051709339</v>
      </c>
      <c r="AT51" s="156">
        <f t="shared" si="111"/>
        <v>2.4558880613738214</v>
      </c>
      <c r="AU51" s="156">
        <f>(AE51/N51)*10</f>
        <v>2.7736362714125953</v>
      </c>
      <c r="AV51" s="156">
        <f>(AF51/O51)*10</f>
        <v>2.5697979004115061</v>
      </c>
      <c r="AW51" s="61">
        <f t="shared" ref="AW51" si="112">IF(AV51="","",(AV51-AU51)/AU51)</f>
        <v>-7.3491384974308682E-2</v>
      </c>
      <c r="AZ51" s="105"/>
    </row>
    <row r="52" spans="1:52" ht="20.100000000000001" customHeight="1" x14ac:dyDescent="0.25">
      <c r="A52" s="121" t="s">
        <v>74</v>
      </c>
      <c r="B52" s="117">
        <v>72819.339999999982</v>
      </c>
      <c r="C52" s="154">
        <v>87274.840000000011</v>
      </c>
      <c r="D52" s="154">
        <v>101727.20000000001</v>
      </c>
      <c r="E52" s="154">
        <v>110658.78999999996</v>
      </c>
      <c r="F52" s="154">
        <v>109991.49999999996</v>
      </c>
      <c r="G52" s="154">
        <v>92866.790000000066</v>
      </c>
      <c r="H52" s="154">
        <v>72567.640000000072</v>
      </c>
      <c r="I52" s="154">
        <v>85040.37</v>
      </c>
      <c r="J52" s="154">
        <v>97721.83</v>
      </c>
      <c r="K52" s="202">
        <v>111683.34999999996</v>
      </c>
      <c r="L52" s="202">
        <v>113066.83</v>
      </c>
      <c r="M52" s="202">
        <v>124276.87000000002</v>
      </c>
      <c r="N52" s="202">
        <v>138621.96999999994</v>
      </c>
      <c r="O52" s="119">
        <v>127037.36999999995</v>
      </c>
      <c r="P52" s="52">
        <f t="shared" ref="P52:P67" si="113">IF(O52="","",(O52-N52)/N52)</f>
        <v>-8.3569725635842543E-2</v>
      </c>
      <c r="R52" s="109" t="s">
        <v>74</v>
      </c>
      <c r="S52" s="117">
        <v>14439.179</v>
      </c>
      <c r="T52" s="154">
        <v>17444.693999999992</v>
      </c>
      <c r="U52" s="154">
        <v>20090.994000000017</v>
      </c>
      <c r="V52" s="154">
        <v>22514.599000000009</v>
      </c>
      <c r="W52" s="154">
        <v>22065.344000000008</v>
      </c>
      <c r="X52" s="154">
        <v>19101.218999999997</v>
      </c>
      <c r="Y52" s="154">
        <v>19254.929999999989</v>
      </c>
      <c r="Z52" s="154">
        <v>22517.317999999988</v>
      </c>
      <c r="AA52" s="154">
        <v>25713.953000000001</v>
      </c>
      <c r="AB52" s="154">
        <v>28323.108</v>
      </c>
      <c r="AC52" s="154">
        <v>28077.08600000001</v>
      </c>
      <c r="AD52" s="154">
        <v>31587.514000000025</v>
      </c>
      <c r="AE52" s="154">
        <v>37504.744000000028</v>
      </c>
      <c r="AF52" s="119">
        <v>37715.522000000034</v>
      </c>
      <c r="AG52" s="52">
        <f t="shared" ref="AG52:AG62" si="114">(AF52-AE52)/AE52</f>
        <v>5.6200356946845328E-3</v>
      </c>
      <c r="AI52" s="198">
        <f t="shared" si="101"/>
        <v>1.9828769390109828</v>
      </c>
      <c r="AJ52" s="157">
        <f t="shared" si="102"/>
        <v>1.9988227993313985</v>
      </c>
      <c r="AK52" s="157">
        <f t="shared" si="103"/>
        <v>1.9749874173279136</v>
      </c>
      <c r="AL52" s="157">
        <f t="shared" si="104"/>
        <v>2.0345965286625685</v>
      </c>
      <c r="AM52" s="157">
        <f t="shared" si="105"/>
        <v>2.0060953800975545</v>
      </c>
      <c r="AN52" s="157">
        <f t="shared" si="106"/>
        <v>2.0568406639230217</v>
      </c>
      <c r="AO52" s="157">
        <f t="shared" si="107"/>
        <v>2.6533769046368283</v>
      </c>
      <c r="AP52" s="157">
        <f t="shared" si="108"/>
        <v>2.647838667682183</v>
      </c>
      <c r="AQ52" s="157">
        <f t="shared" si="109"/>
        <v>2.631341738074287</v>
      </c>
      <c r="AR52" s="157">
        <f t="shared" si="110"/>
        <v>2.536018842558001</v>
      </c>
      <c r="AS52" s="157">
        <f t="shared" si="111"/>
        <v>2.4832292547690611</v>
      </c>
      <c r="AT52" s="157">
        <f t="shared" si="111"/>
        <v>2.5417049850064632</v>
      </c>
      <c r="AU52" s="157">
        <f t="shared" ref="AU52:AU60" si="115">(AE52/N52)*10</f>
        <v>2.7055411202134874</v>
      </c>
      <c r="AV52" s="157">
        <f t="shared" ref="AV52" si="116">(AF52/O52)*10</f>
        <v>2.9688525510249502</v>
      </c>
      <c r="AW52" s="52">
        <f t="shared" ref="AW52" si="117">IF(AV52="","",(AV52-AU52)/AU52)</f>
        <v>9.7323019356174323E-2</v>
      </c>
      <c r="AZ52" s="105"/>
    </row>
    <row r="53" spans="1:52" ht="20.100000000000001" customHeight="1" x14ac:dyDescent="0.25">
      <c r="A53" s="121" t="s">
        <v>75</v>
      </c>
      <c r="B53" s="117">
        <v>84633.959999999977</v>
      </c>
      <c r="C53" s="154">
        <v>105231.42000000006</v>
      </c>
      <c r="D53" s="154">
        <v>125552.12000000001</v>
      </c>
      <c r="E53" s="154">
        <v>103316.65999999999</v>
      </c>
      <c r="F53" s="154">
        <v>107623.27999999997</v>
      </c>
      <c r="G53" s="154">
        <v>129782.01999999996</v>
      </c>
      <c r="H53" s="154">
        <v>82471.939999999886</v>
      </c>
      <c r="I53" s="154">
        <v>109657.74999999996</v>
      </c>
      <c r="J53" s="154">
        <v>106502.67</v>
      </c>
      <c r="K53" s="202">
        <v>100151.61999999988</v>
      </c>
      <c r="L53" s="202">
        <v>137560.88999999996</v>
      </c>
      <c r="M53" s="202">
        <v>160491.22000000006</v>
      </c>
      <c r="N53" s="202">
        <v>144711.77000000008</v>
      </c>
      <c r="O53" s="119">
        <v>150679.64000000007</v>
      </c>
      <c r="P53" s="52">
        <f t="shared" si="113"/>
        <v>4.1239700129436549E-2</v>
      </c>
      <c r="R53" s="109" t="s">
        <v>75</v>
      </c>
      <c r="S53" s="117">
        <v>16992.152000000002</v>
      </c>
      <c r="T53" s="154">
        <v>19273.382000000009</v>
      </c>
      <c r="U53" s="154">
        <v>22749.488000000016</v>
      </c>
      <c r="V53" s="154">
        <v>20836.083999999995</v>
      </c>
      <c r="W53" s="154">
        <v>21337.534000000003</v>
      </c>
      <c r="X53" s="154">
        <v>27425.90399999998</v>
      </c>
      <c r="Y53" s="154">
        <v>21464.642000000003</v>
      </c>
      <c r="Z53" s="154">
        <v>29322.409999999974</v>
      </c>
      <c r="AA53" s="154">
        <v>27877.649000000001</v>
      </c>
      <c r="AB53" s="154">
        <v>26138.823000000029</v>
      </c>
      <c r="AC53" s="154">
        <v>35987.321000000011</v>
      </c>
      <c r="AD53" s="154">
        <v>45543.809999999969</v>
      </c>
      <c r="AE53" s="154">
        <v>41236.967000000041</v>
      </c>
      <c r="AF53" s="119">
        <v>43942.463000000047</v>
      </c>
      <c r="AG53" s="52">
        <f t="shared" si="114"/>
        <v>6.5608510926616015E-2</v>
      </c>
      <c r="AI53" s="198">
        <f t="shared" si="101"/>
        <v>2.0077226683000542</v>
      </c>
      <c r="AJ53" s="157">
        <f t="shared" si="102"/>
        <v>1.8315235126543004</v>
      </c>
      <c r="AK53" s="157">
        <f t="shared" si="103"/>
        <v>1.8119557041330736</v>
      </c>
      <c r="AL53" s="157">
        <f t="shared" si="104"/>
        <v>2.0167206334389824</v>
      </c>
      <c r="AM53" s="157">
        <f t="shared" si="105"/>
        <v>1.9826132412987234</v>
      </c>
      <c r="AN53" s="157">
        <f t="shared" si="106"/>
        <v>2.113228319300315</v>
      </c>
      <c r="AO53" s="157">
        <f t="shared" si="107"/>
        <v>2.602660007755369</v>
      </c>
      <c r="AP53" s="157">
        <f t="shared" si="108"/>
        <v>2.6739934021991134</v>
      </c>
      <c r="AQ53" s="157">
        <f t="shared" si="109"/>
        <v>2.617554001228326</v>
      </c>
      <c r="AR53" s="157">
        <f t="shared" si="110"/>
        <v>2.609925131515602</v>
      </c>
      <c r="AS53" s="157">
        <f t="shared" si="111"/>
        <v>2.6161012043466729</v>
      </c>
      <c r="AT53" s="157">
        <f t="shared" si="111"/>
        <v>2.8377757985763923</v>
      </c>
      <c r="AU53" s="157">
        <f t="shared" si="115"/>
        <v>2.8495931602522742</v>
      </c>
      <c r="AV53" s="157">
        <f t="shared" ref="AV53" si="118">(AF53/O53)*10</f>
        <v>2.9162840447455296</v>
      </c>
      <c r="AW53" s="52">
        <f t="shared" ref="AW53" si="119">IF(AV53="","",(AV53-AU53)/AU53)</f>
        <v>2.3403651238182825E-2</v>
      </c>
      <c r="AZ53" s="105"/>
    </row>
    <row r="54" spans="1:52" ht="20.100000000000001" customHeight="1" x14ac:dyDescent="0.25">
      <c r="A54" s="121" t="s">
        <v>76</v>
      </c>
      <c r="B54" s="117">
        <v>86281.630000000092</v>
      </c>
      <c r="C54" s="154">
        <v>90571.82</v>
      </c>
      <c r="D54" s="154">
        <v>114496.53999999998</v>
      </c>
      <c r="E54" s="154">
        <v>127144.32000000001</v>
      </c>
      <c r="F54" s="154">
        <v>101418.98</v>
      </c>
      <c r="G54" s="154">
        <v>138312.82000000012</v>
      </c>
      <c r="H54" s="154">
        <v>88569.839999999909</v>
      </c>
      <c r="I54" s="154">
        <v>90108.859999999855</v>
      </c>
      <c r="J54" s="154">
        <v>116074.35</v>
      </c>
      <c r="K54" s="202">
        <v>110198.37999999993</v>
      </c>
      <c r="L54" s="202">
        <v>117688.19999999992</v>
      </c>
      <c r="M54" s="202">
        <v>152709.8000000001</v>
      </c>
      <c r="N54" s="202">
        <v>130093.26</v>
      </c>
      <c r="O54" s="119">
        <v>125294.90999999999</v>
      </c>
      <c r="P54" s="52">
        <f t="shared" si="113"/>
        <v>-3.6883924655281959E-2</v>
      </c>
      <c r="R54" s="109" t="s">
        <v>76</v>
      </c>
      <c r="S54" s="117">
        <v>16453.240000000009</v>
      </c>
      <c r="T54" s="154">
        <v>17348.706999999995</v>
      </c>
      <c r="U54" s="154">
        <v>21481.076000000001</v>
      </c>
      <c r="V54" s="154">
        <v>23047.187999999995</v>
      </c>
      <c r="W54" s="154">
        <v>22346.683000000005</v>
      </c>
      <c r="X54" s="154">
        <v>26898.605999999982</v>
      </c>
      <c r="Y54" s="154">
        <v>21576.277000000009</v>
      </c>
      <c r="Z54" s="154">
        <v>21389.478000000017</v>
      </c>
      <c r="AA54" s="154">
        <v>27604.588</v>
      </c>
      <c r="AB54" s="154">
        <v>27317.737999999994</v>
      </c>
      <c r="AC54" s="154">
        <v>32348.051999999996</v>
      </c>
      <c r="AD54" s="154">
        <v>41453.064999999973</v>
      </c>
      <c r="AE54" s="154">
        <v>37368.31299999998</v>
      </c>
      <c r="AF54" s="119">
        <v>37534.180999999982</v>
      </c>
      <c r="AG54" s="52">
        <f t="shared" si="114"/>
        <v>4.4387339615786859E-3</v>
      </c>
      <c r="AI54" s="198">
        <f t="shared" si="101"/>
        <v>1.9069227134443323</v>
      </c>
      <c r="AJ54" s="157">
        <f t="shared" si="102"/>
        <v>1.915464103514757</v>
      </c>
      <c r="AK54" s="157">
        <f t="shared" si="103"/>
        <v>1.8761332001822941</v>
      </c>
      <c r="AL54" s="157">
        <f t="shared" si="104"/>
        <v>1.8126793237794652</v>
      </c>
      <c r="AM54" s="157">
        <f t="shared" si="105"/>
        <v>2.2034024597762674</v>
      </c>
      <c r="AN54" s="157">
        <f t="shared" si="106"/>
        <v>1.9447659298682476</v>
      </c>
      <c r="AO54" s="157">
        <f t="shared" si="107"/>
        <v>2.43607496637682</v>
      </c>
      <c r="AP54" s="157">
        <f t="shared" si="108"/>
        <v>2.3737374992869791</v>
      </c>
      <c r="AQ54" s="157">
        <f t="shared" si="109"/>
        <v>2.3781815706915439</v>
      </c>
      <c r="AR54" s="157">
        <f t="shared" si="110"/>
        <v>2.4789600355286541</v>
      </c>
      <c r="AS54" s="157">
        <f t="shared" si="111"/>
        <v>2.7486232264577093</v>
      </c>
      <c r="AT54" s="157">
        <f t="shared" si="111"/>
        <v>2.7144993314116017</v>
      </c>
      <c r="AU54" s="157">
        <f t="shared" si="115"/>
        <v>2.8724249818937571</v>
      </c>
      <c r="AV54" s="157">
        <f t="shared" ref="AV54" si="120">(AF54/O54)*10</f>
        <v>2.9956668630832639</v>
      </c>
      <c r="AW54" s="52">
        <f t="shared" ref="AW54" si="121">IF(AV54="","",(AV54-AU54)/AU54)</f>
        <v>4.2905169661995798E-2</v>
      </c>
      <c r="AZ54" s="105"/>
    </row>
    <row r="55" spans="1:52" ht="20.100000000000001" customHeight="1" x14ac:dyDescent="0.25">
      <c r="A55" s="121" t="s">
        <v>77</v>
      </c>
      <c r="B55" s="117">
        <v>103881.57000000004</v>
      </c>
      <c r="C55" s="154">
        <v>116719.58999999998</v>
      </c>
      <c r="D55" s="154">
        <v>131645.18999999994</v>
      </c>
      <c r="E55" s="154">
        <v>124200.61000000002</v>
      </c>
      <c r="F55" s="154">
        <v>115003.54999999996</v>
      </c>
      <c r="G55" s="154">
        <v>101873.18999999994</v>
      </c>
      <c r="H55" s="154">
        <v>98498.06999999992</v>
      </c>
      <c r="I55" s="154">
        <v>125707.18999999987</v>
      </c>
      <c r="J55" s="154">
        <v>118085.03</v>
      </c>
      <c r="K55" s="202">
        <v>138059.79999999987</v>
      </c>
      <c r="L55" s="202">
        <v>116199.34999999993</v>
      </c>
      <c r="M55" s="202">
        <v>158470.35999999993</v>
      </c>
      <c r="N55" s="202">
        <v>147343.25999999978</v>
      </c>
      <c r="O55" s="119">
        <v>152855.70999999996</v>
      </c>
      <c r="P55" s="52">
        <f t="shared" si="113"/>
        <v>3.7412298329765441E-2</v>
      </c>
      <c r="R55" s="109" t="s">
        <v>77</v>
      </c>
      <c r="S55" s="117">
        <v>18200.404999999999</v>
      </c>
      <c r="T55" s="154">
        <v>20446.271000000008</v>
      </c>
      <c r="U55" s="154">
        <v>22726.202999999998</v>
      </c>
      <c r="V55" s="154">
        <v>24859.089999999986</v>
      </c>
      <c r="W55" s="154">
        <v>23995.31</v>
      </c>
      <c r="X55" s="154">
        <v>23727.782000000003</v>
      </c>
      <c r="Y55" s="154">
        <v>22966.652000000002</v>
      </c>
      <c r="Z55" s="154">
        <v>30743.068000000036</v>
      </c>
      <c r="AA55" s="154">
        <v>29718.337</v>
      </c>
      <c r="AB55" s="154">
        <v>31960.788000000026</v>
      </c>
      <c r="AC55" s="154">
        <v>29316.248000000011</v>
      </c>
      <c r="AD55" s="154">
        <v>42035.093000000081</v>
      </c>
      <c r="AE55" s="154">
        <v>42292.586000000018</v>
      </c>
      <c r="AF55" s="119">
        <v>46204.508000000053</v>
      </c>
      <c r="AG55" s="52">
        <f t="shared" si="114"/>
        <v>9.2496637590333997E-2</v>
      </c>
      <c r="AI55" s="198">
        <f t="shared" si="101"/>
        <v>1.7520340711061637</v>
      </c>
      <c r="AJ55" s="157">
        <f t="shared" si="102"/>
        <v>1.7517428736684229</v>
      </c>
      <c r="AK55" s="157">
        <f t="shared" si="103"/>
        <v>1.726322321385233</v>
      </c>
      <c r="AL55" s="157">
        <f t="shared" si="104"/>
        <v>2.0015272066699175</v>
      </c>
      <c r="AM55" s="157">
        <f t="shared" si="105"/>
        <v>2.0864842867894087</v>
      </c>
      <c r="AN55" s="157">
        <f t="shared" si="106"/>
        <v>2.3291488172697856</v>
      </c>
      <c r="AO55" s="157">
        <f t="shared" si="107"/>
        <v>2.331685483786639</v>
      </c>
      <c r="AP55" s="157">
        <f t="shared" si="108"/>
        <v>2.4456093561553693</v>
      </c>
      <c r="AQ55" s="157">
        <f t="shared" si="109"/>
        <v>2.5166896261109475</v>
      </c>
      <c r="AR55" s="157">
        <f t="shared" si="110"/>
        <v>2.3149959655163963</v>
      </c>
      <c r="AS55" s="157">
        <f t="shared" si="111"/>
        <v>2.5229270215366979</v>
      </c>
      <c r="AT55" s="157">
        <f t="shared" si="111"/>
        <v>2.6525523763560646</v>
      </c>
      <c r="AU55" s="157">
        <f t="shared" si="115"/>
        <v>2.8703441202536228</v>
      </c>
      <c r="AV55" s="157">
        <f t="shared" ref="AV55" si="122">(AF55/O55)*10</f>
        <v>3.0227531572095057</v>
      </c>
      <c r="AW55" s="52">
        <f t="shared" ref="AW55" si="123">IF(AV55="","",(AV55-AU55)/AU55)</f>
        <v>5.3097827497567085E-2</v>
      </c>
      <c r="AZ55" s="105"/>
    </row>
    <row r="56" spans="1:52" ht="20.100000000000001" customHeight="1" x14ac:dyDescent="0.25">
      <c r="A56" s="121" t="s">
        <v>78</v>
      </c>
      <c r="B56" s="117">
        <v>80469.45</v>
      </c>
      <c r="C56" s="154">
        <v>123040.03000000013</v>
      </c>
      <c r="D56" s="154">
        <v>125120.51999999996</v>
      </c>
      <c r="E56" s="154">
        <v>89935.11</v>
      </c>
      <c r="F56" s="154">
        <v>114563.67999999995</v>
      </c>
      <c r="G56" s="154">
        <v>112203.61000000006</v>
      </c>
      <c r="H56" s="154">
        <v>84181.98000000001</v>
      </c>
      <c r="I56" s="154">
        <v>122243.79999999989</v>
      </c>
      <c r="J56" s="154">
        <v>107462.64</v>
      </c>
      <c r="K56" s="202">
        <v>99905.849999999889</v>
      </c>
      <c r="L56" s="202">
        <v>139118.61999999991</v>
      </c>
      <c r="M56" s="202">
        <v>143847.72999999998</v>
      </c>
      <c r="N56" s="202">
        <v>133743.93</v>
      </c>
      <c r="O56" s="119">
        <v>179996.53000000006</v>
      </c>
      <c r="P56" s="52">
        <f t="shared" si="113"/>
        <v>0.34582952661851696</v>
      </c>
      <c r="R56" s="109" t="s">
        <v>78</v>
      </c>
      <c r="S56" s="117">
        <v>17415.862000000005</v>
      </c>
      <c r="T56" s="154">
        <v>20004.232999999982</v>
      </c>
      <c r="U56" s="154">
        <v>23077.424999999992</v>
      </c>
      <c r="V56" s="154">
        <v>20396.612000000005</v>
      </c>
      <c r="W56" s="154">
        <v>22655.134000000016</v>
      </c>
      <c r="X56" s="154">
        <v>25022.574999999983</v>
      </c>
      <c r="Y56" s="154">
        <v>20750.199000000015</v>
      </c>
      <c r="Z56" s="154">
        <v>28108.851999999995</v>
      </c>
      <c r="AA56" s="154">
        <v>27267.624</v>
      </c>
      <c r="AB56" s="154">
        <v>25611.110000000004</v>
      </c>
      <c r="AC56" s="154">
        <v>32107.317999999985</v>
      </c>
      <c r="AD56" s="154">
        <v>37813.970000000023</v>
      </c>
      <c r="AE56" s="154">
        <v>38238.688000000016</v>
      </c>
      <c r="AF56" s="119">
        <v>52458.606999999982</v>
      </c>
      <c r="AG56" s="52">
        <f t="shared" si="114"/>
        <v>0.37187256529303409</v>
      </c>
      <c r="AI56" s="198">
        <f t="shared" si="101"/>
        <v>2.1642824699311363</v>
      </c>
      <c r="AJ56" s="157">
        <f t="shared" si="102"/>
        <v>1.6258312843389231</v>
      </c>
      <c r="AK56" s="157">
        <f t="shared" si="103"/>
        <v>1.8444156881700937</v>
      </c>
      <c r="AL56" s="157">
        <f t="shared" si="104"/>
        <v>2.2679253964330508</v>
      </c>
      <c r="AM56" s="157">
        <f t="shared" si="105"/>
        <v>1.9775145141985686</v>
      </c>
      <c r="AN56" s="157">
        <f t="shared" si="106"/>
        <v>2.2301042720461464</v>
      </c>
      <c r="AO56" s="157">
        <f t="shared" si="107"/>
        <v>2.4649217088977964</v>
      </c>
      <c r="AP56" s="157">
        <f t="shared" si="108"/>
        <v>2.2994092133916011</v>
      </c>
      <c r="AQ56" s="157">
        <f t="shared" si="109"/>
        <v>2.5374049995421668</v>
      </c>
      <c r="AR56" s="157">
        <f t="shared" si="110"/>
        <v>2.5635245583717103</v>
      </c>
      <c r="AS56" s="157">
        <f t="shared" si="111"/>
        <v>2.3079094660369694</v>
      </c>
      <c r="AT56" s="157">
        <f t="shared" si="111"/>
        <v>2.6287498593130412</v>
      </c>
      <c r="AU56" s="157">
        <f t="shared" si="115"/>
        <v>2.8590970820133683</v>
      </c>
      <c r="AV56" s="157">
        <f t="shared" ref="AV56" si="124">(AF56/O56)*10</f>
        <v>2.9144232391591087</v>
      </c>
      <c r="AW56" s="52">
        <f t="shared" ref="AW56" si="125">IF(AV56="","",(AV56-AU56)/AU56)</f>
        <v>1.9350919384234368E-2</v>
      </c>
      <c r="AZ56" s="105"/>
    </row>
    <row r="57" spans="1:52" ht="20.100000000000001" customHeight="1" x14ac:dyDescent="0.25">
      <c r="A57" s="121" t="s">
        <v>79</v>
      </c>
      <c r="B57" s="117">
        <v>121245.22000000007</v>
      </c>
      <c r="C57" s="154">
        <v>148123.03999999998</v>
      </c>
      <c r="D57" s="154">
        <v>145034.51999999987</v>
      </c>
      <c r="E57" s="154">
        <v>118029.58</v>
      </c>
      <c r="F57" s="154">
        <v>152352.9499999999</v>
      </c>
      <c r="G57" s="154">
        <v>143202.34999999995</v>
      </c>
      <c r="H57" s="154">
        <v>113759.98999999999</v>
      </c>
      <c r="I57" s="154">
        <v>109766.18999999993</v>
      </c>
      <c r="J57" s="154">
        <v>119696.71</v>
      </c>
      <c r="K57" s="202">
        <v>134141.46999999994</v>
      </c>
      <c r="L57" s="202">
        <v>184285.92000000013</v>
      </c>
      <c r="M57" s="202">
        <v>165955.71</v>
      </c>
      <c r="N57" s="202">
        <v>166050.53999999986</v>
      </c>
      <c r="O57" s="119"/>
      <c r="P57" s="52" t="str">
        <f t="shared" si="113"/>
        <v/>
      </c>
      <c r="R57" s="109" t="s">
        <v>79</v>
      </c>
      <c r="S57" s="117">
        <v>21585.097000000031</v>
      </c>
      <c r="T57" s="154">
        <v>27388.943999999978</v>
      </c>
      <c r="U57" s="154">
        <v>30041.980000000014</v>
      </c>
      <c r="V57" s="154">
        <v>31158.237999999987</v>
      </c>
      <c r="W57" s="154">
        <v>32854.051000000014</v>
      </c>
      <c r="X57" s="154">
        <v>32382.404999999973</v>
      </c>
      <c r="Y57" s="154">
        <v>26168.737000000016</v>
      </c>
      <c r="Z57" s="154">
        <v>29583.368000000006</v>
      </c>
      <c r="AA57" s="154">
        <v>33476.61</v>
      </c>
      <c r="AB57" s="154">
        <v>36683.536999999989</v>
      </c>
      <c r="AC57" s="154">
        <v>47305.887999999992</v>
      </c>
      <c r="AD57" s="154">
        <v>47700.946000000025</v>
      </c>
      <c r="AE57" s="154">
        <v>48307.429000000018</v>
      </c>
      <c r="AF57" s="119"/>
      <c r="AG57" s="52">
        <f t="shared" si="114"/>
        <v>-1</v>
      </c>
      <c r="AI57" s="198">
        <f t="shared" si="101"/>
        <v>1.78028436914874</v>
      </c>
      <c r="AJ57" s="157">
        <f t="shared" si="102"/>
        <v>1.8490670998920886</v>
      </c>
      <c r="AK57" s="157">
        <f t="shared" si="103"/>
        <v>2.0713675613226452</v>
      </c>
      <c r="AL57" s="157">
        <f t="shared" si="104"/>
        <v>2.6398668876056313</v>
      </c>
      <c r="AM57" s="157">
        <f t="shared" si="105"/>
        <v>2.1564433770399614</v>
      </c>
      <c r="AN57" s="157">
        <f t="shared" si="106"/>
        <v>2.2613040218962874</v>
      </c>
      <c r="AO57" s="157">
        <f t="shared" si="107"/>
        <v>2.3003462816760107</v>
      </c>
      <c r="AP57" s="157">
        <f t="shared" si="108"/>
        <v>2.695125703096739</v>
      </c>
      <c r="AQ57" s="157">
        <f t="shared" si="109"/>
        <v>2.7967861439132284</v>
      </c>
      <c r="AR57" s="157">
        <f t="shared" si="110"/>
        <v>2.7346902490333531</v>
      </c>
      <c r="AS57" s="157">
        <f t="shared" si="111"/>
        <v>2.5669833050728972</v>
      </c>
      <c r="AT57" s="157">
        <f t="shared" si="111"/>
        <v>2.8743178526367079</v>
      </c>
      <c r="AU57" s="157">
        <f t="shared" si="115"/>
        <v>2.9092003555062247</v>
      </c>
      <c r="AV57" s="157"/>
      <c r="AW57" s="52" t="str">
        <f t="shared" ref="AW57" si="126">IF(AV57="","",(AV57-AU57)/AU57)</f>
        <v/>
      </c>
      <c r="AZ57" s="105"/>
    </row>
    <row r="58" spans="1:52" ht="20.100000000000001" customHeight="1" x14ac:dyDescent="0.25">
      <c r="A58" s="121" t="s">
        <v>80</v>
      </c>
      <c r="B58" s="117">
        <v>103944.79999999996</v>
      </c>
      <c r="C58" s="154">
        <v>126697.19000000006</v>
      </c>
      <c r="D58" s="154">
        <v>128779.38999999998</v>
      </c>
      <c r="E58" s="154">
        <v>107220.34000000003</v>
      </c>
      <c r="F58" s="154">
        <v>93191.830000000045</v>
      </c>
      <c r="G58" s="154">
        <v>109094.74000000005</v>
      </c>
      <c r="H58" s="154">
        <v>96182.719999999987</v>
      </c>
      <c r="I58" s="154">
        <v>105906.66999999993</v>
      </c>
      <c r="J58" s="154">
        <v>100874.44</v>
      </c>
      <c r="K58" s="202">
        <v>95104.369999999879</v>
      </c>
      <c r="L58" s="202">
        <v>125189.41999999995</v>
      </c>
      <c r="M58" s="202">
        <v>143649.37999999992</v>
      </c>
      <c r="N58" s="202">
        <v>142573.68000000002</v>
      </c>
      <c r="O58" s="119"/>
      <c r="P58" s="52" t="str">
        <f t="shared" si="113"/>
        <v/>
      </c>
      <c r="R58" s="109" t="s">
        <v>80</v>
      </c>
      <c r="S58" s="117">
        <v>17333.093000000012</v>
      </c>
      <c r="T58" s="154">
        <v>19429.269</v>
      </c>
      <c r="U58" s="154">
        <v>22173.393</v>
      </c>
      <c r="V58" s="154">
        <v>23485.576000000015</v>
      </c>
      <c r="W58" s="154">
        <v>20594.052000000025</v>
      </c>
      <c r="X58" s="154">
        <v>21320.543000000012</v>
      </c>
      <c r="Y58" s="154">
        <v>22518.471000000009</v>
      </c>
      <c r="Z58" s="154">
        <v>23832.374000000018</v>
      </c>
      <c r="AA58" s="154">
        <v>25445.677</v>
      </c>
      <c r="AB58" s="154">
        <v>24566.240999999998</v>
      </c>
      <c r="AC58" s="154">
        <v>31984.679000000015</v>
      </c>
      <c r="AD58" s="154">
        <v>35298.485999999997</v>
      </c>
      <c r="AE58" s="154">
        <v>41256.031000000025</v>
      </c>
      <c r="AF58" s="119"/>
      <c r="AG58" s="52">
        <f t="shared" si="114"/>
        <v>-1</v>
      </c>
      <c r="AI58" s="198">
        <f t="shared" si="101"/>
        <v>1.6675286305808483</v>
      </c>
      <c r="AJ58" s="157">
        <f t="shared" si="102"/>
        <v>1.5335201199016324</v>
      </c>
      <c r="AK58" s="157">
        <f t="shared" si="103"/>
        <v>1.7218122402971472</v>
      </c>
      <c r="AL58" s="157">
        <f t="shared" si="104"/>
        <v>2.1904030522566904</v>
      </c>
      <c r="AM58" s="157">
        <f t="shared" si="105"/>
        <v>2.2098559498187784</v>
      </c>
      <c r="AN58" s="157">
        <f t="shared" si="106"/>
        <v>1.9543144793232015</v>
      </c>
      <c r="AO58" s="157">
        <f t="shared" si="107"/>
        <v>2.3412179443459293</v>
      </c>
      <c r="AP58" s="157">
        <f t="shared" si="108"/>
        <v>2.250318511572504</v>
      </c>
      <c r="AQ58" s="157">
        <f t="shared" si="109"/>
        <v>2.5225098647387783</v>
      </c>
      <c r="AR58" s="157">
        <f t="shared" si="110"/>
        <v>2.5830822495328061</v>
      </c>
      <c r="AS58" s="157">
        <f t="shared" si="111"/>
        <v>2.554902722610267</v>
      </c>
      <c r="AT58" s="157">
        <f t="shared" si="111"/>
        <v>2.4572668535012139</v>
      </c>
      <c r="AU58" s="157">
        <f t="shared" si="115"/>
        <v>2.8936638936443257</v>
      </c>
      <c r="AV58" s="157"/>
      <c r="AW58" s="52" t="str">
        <f t="shared" ref="AW58" si="127">IF(AV58="","",(AV58-AU58)/AU58)</f>
        <v/>
      </c>
      <c r="AZ58" s="105"/>
    </row>
    <row r="59" spans="1:52" ht="20.100000000000001" customHeight="1" x14ac:dyDescent="0.25">
      <c r="A59" s="121" t="s">
        <v>81</v>
      </c>
      <c r="B59" s="117">
        <v>137727.64000000004</v>
      </c>
      <c r="C59" s="154">
        <v>135396.7600000001</v>
      </c>
      <c r="D59" s="154">
        <v>128850.10999999991</v>
      </c>
      <c r="E59" s="154">
        <v>149577.98000000007</v>
      </c>
      <c r="F59" s="154">
        <v>166278.61999999994</v>
      </c>
      <c r="G59" s="154">
        <v>139990.40999999989</v>
      </c>
      <c r="H59" s="154">
        <v>114966.93999999992</v>
      </c>
      <c r="I59" s="154">
        <v>120221.59999999985</v>
      </c>
      <c r="J59" s="154">
        <v>102458.58</v>
      </c>
      <c r="K59" s="202">
        <v>130379.02000000002</v>
      </c>
      <c r="L59" s="202">
        <v>176086.6500000002</v>
      </c>
      <c r="M59" s="202">
        <v>152978.70999999976</v>
      </c>
      <c r="N59" s="202">
        <v>184209.39000000007</v>
      </c>
      <c r="O59" s="119"/>
      <c r="P59" s="52" t="str">
        <f t="shared" si="113"/>
        <v/>
      </c>
      <c r="R59" s="109" t="s">
        <v>81</v>
      </c>
      <c r="S59" s="117">
        <v>27788.44999999999</v>
      </c>
      <c r="T59" s="154">
        <v>28869.683000000026</v>
      </c>
      <c r="U59" s="154">
        <v>26669.555999999982</v>
      </c>
      <c r="V59" s="154">
        <v>36191.052999999971</v>
      </c>
      <c r="W59" s="154">
        <v>36827.313000000016</v>
      </c>
      <c r="X59" s="154">
        <v>34137.561000000023</v>
      </c>
      <c r="Y59" s="154">
        <v>30078.559999999987</v>
      </c>
      <c r="Z59" s="154">
        <v>32961.33</v>
      </c>
      <c r="AA59" s="154">
        <v>30391.468000000001</v>
      </c>
      <c r="AB59" s="154">
        <v>34622.571999999993</v>
      </c>
      <c r="AC59" s="154">
        <v>49065.408999999992</v>
      </c>
      <c r="AD59" s="154">
        <v>50534.001999999964</v>
      </c>
      <c r="AE59" s="154">
        <v>54674.304000000055</v>
      </c>
      <c r="AF59" s="119"/>
      <c r="AG59" s="52">
        <f t="shared" si="114"/>
        <v>-1</v>
      </c>
      <c r="AI59" s="198">
        <f t="shared" si="101"/>
        <v>2.0176378539558204</v>
      </c>
      <c r="AJ59" s="157">
        <f t="shared" si="102"/>
        <v>2.1322284964573752</v>
      </c>
      <c r="AK59" s="157">
        <f t="shared" si="103"/>
        <v>2.0698124355501131</v>
      </c>
      <c r="AL59" s="157">
        <f t="shared" si="104"/>
        <v>2.4195441735474672</v>
      </c>
      <c r="AM59" s="157">
        <f t="shared" si="105"/>
        <v>2.2147954439362096</v>
      </c>
      <c r="AN59" s="157">
        <f t="shared" si="106"/>
        <v>2.4385642559372496</v>
      </c>
      <c r="AO59" s="157">
        <f t="shared" si="107"/>
        <v>2.6162790798815738</v>
      </c>
      <c r="AP59" s="157">
        <f t="shared" si="108"/>
        <v>2.741714467283753</v>
      </c>
      <c r="AQ59" s="157">
        <f t="shared" si="109"/>
        <v>2.9662199105238427</v>
      </c>
      <c r="AR59" s="157">
        <f t="shared" si="110"/>
        <v>2.6555324622013563</v>
      </c>
      <c r="AS59" s="157">
        <f t="shared" si="111"/>
        <v>2.786435485029668</v>
      </c>
      <c r="AT59" s="157">
        <f t="shared" si="111"/>
        <v>3.3033356079417873</v>
      </c>
      <c r="AU59" s="157">
        <f t="shared" si="115"/>
        <v>2.9680519543547716</v>
      </c>
      <c r="AV59" s="157"/>
      <c r="AW59" s="52" t="str">
        <f t="shared" ref="AW59" si="128">IF(AV59="","",(AV59-AU59)/AU59)</f>
        <v/>
      </c>
      <c r="AZ59" s="105"/>
    </row>
    <row r="60" spans="1:52" ht="20.100000000000001" customHeight="1" x14ac:dyDescent="0.25">
      <c r="A60" s="121" t="s">
        <v>82</v>
      </c>
      <c r="B60" s="117">
        <v>96321.399999999951</v>
      </c>
      <c r="C60" s="154">
        <v>139396.15999999995</v>
      </c>
      <c r="D60" s="154">
        <v>143871.70000000001</v>
      </c>
      <c r="E60" s="154">
        <v>165296.83000000013</v>
      </c>
      <c r="F60" s="154">
        <v>162972.80000000025</v>
      </c>
      <c r="G60" s="154">
        <v>134613.07000000015</v>
      </c>
      <c r="H60" s="154">
        <v>111063.55999999998</v>
      </c>
      <c r="I60" s="154">
        <v>140311.11000000004</v>
      </c>
      <c r="J60" s="154">
        <v>124944.51</v>
      </c>
      <c r="K60" s="202">
        <v>160061.01999999993</v>
      </c>
      <c r="L60" s="202">
        <v>197211.97000000015</v>
      </c>
      <c r="M60" s="202">
        <v>167044.91999999978</v>
      </c>
      <c r="N60" s="202">
        <v>168976.29999999996</v>
      </c>
      <c r="O60" s="119"/>
      <c r="P60" s="52" t="str">
        <f t="shared" si="113"/>
        <v/>
      </c>
      <c r="R60" s="109" t="s">
        <v>82</v>
      </c>
      <c r="S60" s="117">
        <v>22777.257000000005</v>
      </c>
      <c r="T60" s="154">
        <v>31524.350999999995</v>
      </c>
      <c r="U60" s="154">
        <v>36803.372000000003</v>
      </c>
      <c r="V60" s="154">
        <v>39015.558000000005</v>
      </c>
      <c r="W60" s="154">
        <v>41900.000000000029</v>
      </c>
      <c r="X60" s="154">
        <v>32669.316000000006</v>
      </c>
      <c r="Y60" s="154">
        <v>30619.310999999994</v>
      </c>
      <c r="Z60" s="154">
        <v>36041.668000000012</v>
      </c>
      <c r="AA60" s="154">
        <v>37442.144</v>
      </c>
      <c r="AB60" s="154">
        <v>42329.99000000002</v>
      </c>
      <c r="AC60" s="154">
        <v>56468.258000000016</v>
      </c>
      <c r="AD60" s="154">
        <v>50409.224999999999</v>
      </c>
      <c r="AE60" s="154">
        <v>53916.488000000005</v>
      </c>
      <c r="AF60" s="119"/>
      <c r="AG60" s="52">
        <f t="shared" si="114"/>
        <v>-1</v>
      </c>
      <c r="AI60" s="198">
        <f t="shared" si="101"/>
        <v>2.3647140718469641</v>
      </c>
      <c r="AJ60" s="157">
        <f t="shared" si="102"/>
        <v>2.2614935016861302</v>
      </c>
      <c r="AK60" s="157">
        <f t="shared" si="103"/>
        <v>2.5580688905462297</v>
      </c>
      <c r="AL60" s="157">
        <f t="shared" si="104"/>
        <v>2.3603331049966276</v>
      </c>
      <c r="AM60" s="157">
        <f t="shared" si="105"/>
        <v>2.5709811698639262</v>
      </c>
      <c r="AN60" s="157">
        <f t="shared" si="106"/>
        <v>2.426905203187177</v>
      </c>
      <c r="AO60" s="157">
        <f t="shared" si="107"/>
        <v>2.7569178405590455</v>
      </c>
      <c r="AP60" s="157">
        <f t="shared" si="108"/>
        <v>2.568696662723287</v>
      </c>
      <c r="AQ60" s="157">
        <f t="shared" si="109"/>
        <v>2.9967018158701015</v>
      </c>
      <c r="AR60" s="157">
        <f t="shared" si="110"/>
        <v>2.6446157846551293</v>
      </c>
      <c r="AS60" s="157">
        <f t="shared" si="111"/>
        <v>2.8633281235413843</v>
      </c>
      <c r="AT60" s="157">
        <f t="shared" si="111"/>
        <v>3.0177047586960484</v>
      </c>
      <c r="AU60" s="157">
        <f t="shared" si="115"/>
        <v>3.1907721970477527</v>
      </c>
      <c r="AV60" s="157"/>
      <c r="AW60" s="52" t="str">
        <f t="shared" ref="AW60" si="129">IF(AV60="","",(AV60-AU60)/AU60)</f>
        <v/>
      </c>
      <c r="AZ60" s="105"/>
    </row>
    <row r="61" spans="1:52" ht="20.100000000000001" customHeight="1" x14ac:dyDescent="0.25">
      <c r="A61" s="121" t="s">
        <v>83</v>
      </c>
      <c r="B61" s="117">
        <v>128709.03000000012</v>
      </c>
      <c r="C61" s="154">
        <v>150076.9599999999</v>
      </c>
      <c r="D61" s="154">
        <v>143385.01999999976</v>
      </c>
      <c r="E61" s="154">
        <v>130629.12999999999</v>
      </c>
      <c r="F61" s="154">
        <v>133047.13999999996</v>
      </c>
      <c r="G61" s="154">
        <v>119520.93999999986</v>
      </c>
      <c r="H61" s="154">
        <v>122238.15999999995</v>
      </c>
      <c r="I61" s="154">
        <v>104404.10999999999</v>
      </c>
      <c r="J61" s="154">
        <v>112380.65</v>
      </c>
      <c r="K61" s="202">
        <v>122802.49999999997</v>
      </c>
      <c r="L61" s="202">
        <v>177093.93000000025</v>
      </c>
      <c r="M61" s="202">
        <v>164471.48999999987</v>
      </c>
      <c r="N61" s="202">
        <v>192378.93999999997</v>
      </c>
      <c r="O61" s="119"/>
      <c r="P61" s="52" t="str">
        <f t="shared" si="113"/>
        <v/>
      </c>
      <c r="R61" s="109" t="s">
        <v>83</v>
      </c>
      <c r="S61" s="117">
        <v>25464.052000000007</v>
      </c>
      <c r="T61" s="154">
        <v>29523.48000000001</v>
      </c>
      <c r="U61" s="154">
        <v>31498.723000000002</v>
      </c>
      <c r="V61" s="154">
        <v>30997.326000000052</v>
      </c>
      <c r="W61" s="154">
        <v>32940.034999999967</v>
      </c>
      <c r="X61" s="154">
        <v>29831.125000000007</v>
      </c>
      <c r="Y61" s="154">
        <v>34519.751000000018</v>
      </c>
      <c r="Z61" s="154">
        <v>30903.571</v>
      </c>
      <c r="AA61" s="154">
        <v>32156.462</v>
      </c>
      <c r="AB61" s="154">
        <v>33336.43499999999</v>
      </c>
      <c r="AC61" s="154">
        <v>49473.65399999998</v>
      </c>
      <c r="AD61" s="154">
        <v>50897.267000000043</v>
      </c>
      <c r="AE61" s="154">
        <v>57319.255000000048</v>
      </c>
      <c r="AF61" s="119"/>
      <c r="AG61" s="52">
        <f t="shared" si="114"/>
        <v>-1</v>
      </c>
      <c r="AI61" s="198">
        <f t="shared" ref="AI61:AJ67" si="130">(S61/B61)*10</f>
        <v>1.9784200067392308</v>
      </c>
      <c r="AJ61" s="157">
        <f t="shared" si="130"/>
        <v>1.9672226836151285</v>
      </c>
      <c r="AK61" s="157">
        <f t="shared" ref="AK61:AT63" si="131">IF(U61="","",(U61/D61)*10)</f>
        <v>2.1967931517532344</v>
      </c>
      <c r="AL61" s="157">
        <f t="shared" si="131"/>
        <v>2.3729260081576027</v>
      </c>
      <c r="AM61" s="157">
        <f t="shared" si="131"/>
        <v>2.4758168420606395</v>
      </c>
      <c r="AN61" s="157">
        <f t="shared" si="131"/>
        <v>2.4958910965727048</v>
      </c>
      <c r="AO61" s="157">
        <f t="shared" si="131"/>
        <v>2.8239750172941114</v>
      </c>
      <c r="AP61" s="157">
        <f t="shared" si="131"/>
        <v>2.95999563618712</v>
      </c>
      <c r="AQ61" s="157">
        <f t="shared" si="131"/>
        <v>2.8613877922934243</v>
      </c>
      <c r="AR61" s="157">
        <f t="shared" si="131"/>
        <v>2.7146381384743794</v>
      </c>
      <c r="AS61" s="157">
        <f t="shared" si="131"/>
        <v>2.7936391721613445</v>
      </c>
      <c r="AT61" s="157">
        <f t="shared" si="131"/>
        <v>3.094595117974555</v>
      </c>
      <c r="AU61" s="157">
        <f t="shared" ref="AU61:AV63" si="132">IF(AE61="","",(AE61/N61)*10)</f>
        <v>2.9794973919702468</v>
      </c>
      <c r="AV61" s="157" t="str">
        <f t="shared" si="132"/>
        <v/>
      </c>
      <c r="AW61" s="52" t="str">
        <f t="shared" ref="AW61:AW67" si="133">IF(AV61="","",(AV61-AU61)/AU61)</f>
        <v/>
      </c>
      <c r="AZ61" s="105"/>
    </row>
    <row r="62" spans="1:52" ht="20.100000000000001" customHeight="1" thickBot="1" x14ac:dyDescent="0.3">
      <c r="A62" s="122" t="s">
        <v>84</v>
      </c>
      <c r="B62" s="196">
        <v>76422.39</v>
      </c>
      <c r="C62" s="155">
        <v>98632.750000000015</v>
      </c>
      <c r="D62" s="155">
        <v>93700.91999999994</v>
      </c>
      <c r="E62" s="155">
        <v>82943.079999999973</v>
      </c>
      <c r="F62" s="155">
        <v>100845.22000000002</v>
      </c>
      <c r="G62" s="155">
        <v>82769.729999999952</v>
      </c>
      <c r="H62" s="155">
        <v>78072.589999999866</v>
      </c>
      <c r="I62" s="155">
        <v>92901.83</v>
      </c>
      <c r="J62" s="155">
        <v>77572.28</v>
      </c>
      <c r="K62" s="203">
        <v>90006.149999999892</v>
      </c>
      <c r="L62" s="203">
        <v>119138.44999999997</v>
      </c>
      <c r="M62" s="203">
        <v>123755.49</v>
      </c>
      <c r="N62" s="203">
        <v>107820.80999999992</v>
      </c>
      <c r="O62" s="123"/>
      <c r="P62" s="52" t="str">
        <f t="shared" si="113"/>
        <v/>
      </c>
      <c r="R62" s="110" t="s">
        <v>84</v>
      </c>
      <c r="S62" s="196">
        <v>15596.707000000013</v>
      </c>
      <c r="T62" s="155">
        <v>18332.828999999987</v>
      </c>
      <c r="U62" s="155">
        <v>21648.361999999994</v>
      </c>
      <c r="V62" s="155">
        <v>20693.550999999999</v>
      </c>
      <c r="W62" s="155">
        <v>23770.443999999989</v>
      </c>
      <c r="X62" s="155">
        <v>22065.902999999984</v>
      </c>
      <c r="Y62" s="155">
        <v>24906.423000000003</v>
      </c>
      <c r="Z62" s="155">
        <v>28016.947000000004</v>
      </c>
      <c r="AA62" s="155">
        <v>26292.933000000001</v>
      </c>
      <c r="AB62" s="155">
        <v>27722.498999999978</v>
      </c>
      <c r="AC62" s="155">
        <v>34797.590000000011</v>
      </c>
      <c r="AD62" s="155">
        <v>34642.825000000055</v>
      </c>
      <c r="AE62" s="155">
        <v>33056.706999999988</v>
      </c>
      <c r="AF62" s="123"/>
      <c r="AG62" s="52">
        <f t="shared" si="114"/>
        <v>-1</v>
      </c>
      <c r="AI62" s="198">
        <f t="shared" si="130"/>
        <v>2.0408556968710365</v>
      </c>
      <c r="AJ62" s="157">
        <f t="shared" si="130"/>
        <v>1.8586959199657298</v>
      </c>
      <c r="AK62" s="157">
        <f t="shared" si="131"/>
        <v>2.3103681372605527</v>
      </c>
      <c r="AL62" s="157">
        <f t="shared" si="131"/>
        <v>2.494909882777443</v>
      </c>
      <c r="AM62" s="157">
        <f t="shared" si="131"/>
        <v>2.357121537342076</v>
      </c>
      <c r="AN62" s="157">
        <f t="shared" si="131"/>
        <v>2.6659387435479127</v>
      </c>
      <c r="AO62" s="157">
        <f t="shared" si="131"/>
        <v>3.190162257970441</v>
      </c>
      <c r="AP62" s="157">
        <f t="shared" si="131"/>
        <v>3.0157583548138938</v>
      </c>
      <c r="AQ62" s="157">
        <f t="shared" si="131"/>
        <v>3.3894753383554024</v>
      </c>
      <c r="AR62" s="157">
        <f t="shared" si="131"/>
        <v>3.080067195408315</v>
      </c>
      <c r="AS62" s="157">
        <f t="shared" si="131"/>
        <v>2.920769071613742</v>
      </c>
      <c r="AT62" s="157">
        <f t="shared" si="131"/>
        <v>2.7992960150697193</v>
      </c>
      <c r="AU62" s="157">
        <f t="shared" si="132"/>
        <v>3.0658930312246784</v>
      </c>
      <c r="AV62" s="157" t="str">
        <f t="shared" si="132"/>
        <v/>
      </c>
      <c r="AW62" s="52" t="str">
        <f t="shared" si="133"/>
        <v/>
      </c>
      <c r="AZ62" s="105"/>
    </row>
    <row r="63" spans="1:52" ht="20.100000000000001" customHeight="1" thickBot="1" x14ac:dyDescent="0.3">
      <c r="A63" s="35" t="str">
        <f>A19</f>
        <v>jan-junho</v>
      </c>
      <c r="B63" s="167">
        <f>SUM(B51:B56)</f>
        <v>505124.08000000013</v>
      </c>
      <c r="C63" s="168">
        <f t="shared" ref="C63:O63" si="134">SUM(C51:C56)</f>
        <v>598454.9700000002</v>
      </c>
      <c r="D63" s="168">
        <f t="shared" si="134"/>
        <v>712385.66999999993</v>
      </c>
      <c r="E63" s="168">
        <f t="shared" si="134"/>
        <v>648866.43999999994</v>
      </c>
      <c r="F63" s="168">
        <f t="shared" si="134"/>
        <v>642989.02999999968</v>
      </c>
      <c r="G63" s="168">
        <f t="shared" si="134"/>
        <v>666475.37000000011</v>
      </c>
      <c r="H63" s="168">
        <f t="shared" si="134"/>
        <v>496435.44999999972</v>
      </c>
      <c r="I63" s="168">
        <f t="shared" si="134"/>
        <v>629428.36999999965</v>
      </c>
      <c r="J63" s="168">
        <f t="shared" si="134"/>
        <v>632537.2300000001</v>
      </c>
      <c r="K63" s="168">
        <f t="shared" si="134"/>
        <v>662745.46999999939</v>
      </c>
      <c r="L63" s="168">
        <f t="shared" si="134"/>
        <v>760630.3899999999</v>
      </c>
      <c r="M63" s="168">
        <f t="shared" si="134"/>
        <v>861442.6399999999</v>
      </c>
      <c r="N63" s="168">
        <f t="shared" si="134"/>
        <v>822956.71999999951</v>
      </c>
      <c r="O63" s="169">
        <f t="shared" si="134"/>
        <v>871996.54999999993</v>
      </c>
      <c r="P63" s="57">
        <f t="shared" si="113"/>
        <v>5.9589804431028223E-2</v>
      </c>
      <c r="R63" s="109"/>
      <c r="S63" s="167">
        <f>SUM(S51:S56)</f>
        <v>97678.897000000012</v>
      </c>
      <c r="T63" s="168">
        <f t="shared" ref="T63:AF63" si="135">SUM(T51:T56)</f>
        <v>110862.13199999998</v>
      </c>
      <c r="U63" s="168">
        <f t="shared" si="135"/>
        <v>128606.35500000001</v>
      </c>
      <c r="V63" s="168">
        <f t="shared" si="135"/>
        <v>131654.20599999998</v>
      </c>
      <c r="W63" s="168">
        <f t="shared" si="135"/>
        <v>130445.73900000002</v>
      </c>
      <c r="X63" s="168">
        <f t="shared" si="135"/>
        <v>141239.66099999996</v>
      </c>
      <c r="Y63" s="168">
        <f t="shared" si="135"/>
        <v>123897.57100000003</v>
      </c>
      <c r="Z63" s="168">
        <f t="shared" si="135"/>
        <v>154337.29</v>
      </c>
      <c r="AA63" s="168">
        <f t="shared" si="135"/>
        <v>160934.14800000002</v>
      </c>
      <c r="AB63" s="168">
        <f t="shared" si="135"/>
        <v>165211.11200000008</v>
      </c>
      <c r="AC63" s="168">
        <f t="shared" si="135"/>
        <v>193140.05600000004</v>
      </c>
      <c r="AD63" s="168">
        <f t="shared" si="135"/>
        <v>228308.5100000001</v>
      </c>
      <c r="AE63" s="168">
        <f t="shared" si="135"/>
        <v>232266.58400000003</v>
      </c>
      <c r="AF63" s="169">
        <f t="shared" si="135"/>
        <v>252838.55400000012</v>
      </c>
      <c r="AG63" s="57">
        <f t="shared" ref="AG63:AG67" si="136">IF(AF63="","",(AF63-AE63)/AE63)</f>
        <v>8.8570510857472654E-2</v>
      </c>
      <c r="AI63" s="199">
        <f t="shared" si="130"/>
        <v>1.9337604534711548</v>
      </c>
      <c r="AJ63" s="173">
        <f t="shared" si="130"/>
        <v>1.8524724090769928</v>
      </c>
      <c r="AK63" s="173">
        <f t="shared" si="131"/>
        <v>1.805291156404087</v>
      </c>
      <c r="AL63" s="173">
        <f t="shared" si="131"/>
        <v>2.028987752857121</v>
      </c>
      <c r="AM63" s="173">
        <f t="shared" si="131"/>
        <v>2.028739728265661</v>
      </c>
      <c r="AN63" s="173">
        <f t="shared" si="131"/>
        <v>2.1192030097076198</v>
      </c>
      <c r="AO63" s="173">
        <f t="shared" si="131"/>
        <v>2.4957438273193442</v>
      </c>
      <c r="AP63" s="173">
        <f t="shared" si="131"/>
        <v>2.4520230951776147</v>
      </c>
      <c r="AQ63" s="173">
        <f t="shared" si="131"/>
        <v>2.5442636475326519</v>
      </c>
      <c r="AR63" s="173">
        <f t="shared" si="131"/>
        <v>2.492828989083852</v>
      </c>
      <c r="AS63" s="173">
        <f t="shared" si="131"/>
        <v>2.5392103515611582</v>
      </c>
      <c r="AT63" s="173">
        <f t="shared" si="131"/>
        <v>2.6503042616975647</v>
      </c>
      <c r="AU63" s="173">
        <f t="shared" si="132"/>
        <v>2.8223426378971688</v>
      </c>
      <c r="AV63" s="173">
        <f t="shared" si="132"/>
        <v>2.8995361736236243</v>
      </c>
      <c r="AW63" s="61">
        <f t="shared" si="133"/>
        <v>2.7350873239108116E-2</v>
      </c>
      <c r="AZ63" s="105"/>
    </row>
    <row r="64" spans="1:52" ht="20.100000000000001" customHeight="1" x14ac:dyDescent="0.25">
      <c r="A64" s="121" t="s">
        <v>85</v>
      </c>
      <c r="B64" s="117">
        <f>SUM(B51:B53)</f>
        <v>234491.43</v>
      </c>
      <c r="C64" s="154">
        <f>SUM(C51:C53)</f>
        <v>268123.53000000009</v>
      </c>
      <c r="D64" s="154">
        <f>SUM(D51:D53)</f>
        <v>341123.42000000004</v>
      </c>
      <c r="E64" s="154">
        <f t="shared" ref="E64:N64" si="137">SUM(E51:E53)</f>
        <v>307586.39999999991</v>
      </c>
      <c r="F64" s="154">
        <f t="shared" si="137"/>
        <v>312002.81999999983</v>
      </c>
      <c r="G64" s="154">
        <f t="shared" si="137"/>
        <v>314085.74999999994</v>
      </c>
      <c r="H64" s="154">
        <f t="shared" si="137"/>
        <v>225185.55999999994</v>
      </c>
      <c r="I64" s="154">
        <f t="shared" si="137"/>
        <v>291368.51999999996</v>
      </c>
      <c r="J64" s="154">
        <f t="shared" si="137"/>
        <v>290915.21000000002</v>
      </c>
      <c r="K64" s="154">
        <f t="shared" si="137"/>
        <v>314581.43999999971</v>
      </c>
      <c r="L64" s="154">
        <f t="shared" si="137"/>
        <v>387624.22000000009</v>
      </c>
      <c r="M64" s="154">
        <f t="shared" ref="M64" si="138">SUM(M51:M53)</f>
        <v>406414.75</v>
      </c>
      <c r="N64" s="154">
        <f t="shared" si="137"/>
        <v>411776.26999999984</v>
      </c>
      <c r="O64" s="154">
        <f>SUM(O51:O53)</f>
        <v>413849.39999999997</v>
      </c>
      <c r="P64" s="52">
        <f t="shared" si="113"/>
        <v>5.0346028924884911E-3</v>
      </c>
      <c r="R64" s="108" t="s">
        <v>85</v>
      </c>
      <c r="S64" s="117">
        <f>SUM(S51:S53)</f>
        <v>45609.39</v>
      </c>
      <c r="T64" s="154">
        <f>SUM(T51:T53)</f>
        <v>53062.921000000002</v>
      </c>
      <c r="U64" s="154">
        <f>SUM(U51:U53)</f>
        <v>61321.651000000027</v>
      </c>
      <c r="V64" s="154">
        <f>SUM(V51:V53)</f>
        <v>63351.315999999992</v>
      </c>
      <c r="W64" s="154">
        <f t="shared" ref="W64:AE64" si="139">SUM(W51:W53)</f>
        <v>61448.611999999994</v>
      </c>
      <c r="X64" s="154">
        <f t="shared" si="139"/>
        <v>65590.697999999975</v>
      </c>
      <c r="Y64" s="154">
        <f t="shared" si="139"/>
        <v>58604.442999999985</v>
      </c>
      <c r="Z64" s="154">
        <f t="shared" si="139"/>
        <v>74095.891999999963</v>
      </c>
      <c r="AA64" s="154">
        <f t="shared" si="139"/>
        <v>76343.599000000002</v>
      </c>
      <c r="AB64" s="154">
        <f t="shared" si="139"/>
        <v>80321.476000000039</v>
      </c>
      <c r="AC64" s="154">
        <f t="shared" si="139"/>
        <v>99368.438000000038</v>
      </c>
      <c r="AD64" s="154">
        <f t="shared" ref="AD64" si="140">SUM(AD51:AD53)</f>
        <v>107006.38200000001</v>
      </c>
      <c r="AE64" s="154">
        <f t="shared" si="139"/>
        <v>114366.99700000003</v>
      </c>
      <c r="AF64" s="119">
        <f>IF(AF53="","",SUM(AF51:AF53))</f>
        <v>116641.25800000009</v>
      </c>
      <c r="AG64" s="52">
        <f t="shared" si="136"/>
        <v>1.9885640610114615E-2</v>
      </c>
      <c r="AI64" s="197">
        <f t="shared" si="130"/>
        <v>1.9450344091466372</v>
      </c>
      <c r="AJ64" s="156">
        <f t="shared" si="130"/>
        <v>1.9790475308153666</v>
      </c>
      <c r="AK64" s="156">
        <f t="shared" ref="AK64:AT66" si="141">(U64/D64)*10</f>
        <v>1.7976382565582869</v>
      </c>
      <c r="AL64" s="156">
        <f t="shared" si="141"/>
        <v>2.0596266935079059</v>
      </c>
      <c r="AM64" s="156">
        <f t="shared" si="141"/>
        <v>1.9694889937212756</v>
      </c>
      <c r="AN64" s="156">
        <f t="shared" si="141"/>
        <v>2.0883054388809423</v>
      </c>
      <c r="AO64" s="156">
        <f t="shared" si="141"/>
        <v>2.6024956040698171</v>
      </c>
      <c r="AP64" s="156">
        <f t="shared" si="141"/>
        <v>2.5430301118322589</v>
      </c>
      <c r="AQ64" s="156">
        <f t="shared" si="141"/>
        <v>2.6242560160398627</v>
      </c>
      <c r="AR64" s="156">
        <f t="shared" si="141"/>
        <v>2.5532808292822393</v>
      </c>
      <c r="AS64" s="156">
        <f t="shared" si="141"/>
        <v>2.5635250036749513</v>
      </c>
      <c r="AT64" s="156">
        <f t="shared" si="141"/>
        <v>2.6329354926217619</v>
      </c>
      <c r="AU64" s="156">
        <f t="shared" ref="AU64:AV66" si="142">(AE64/N64)*10</f>
        <v>2.7774062113875599</v>
      </c>
      <c r="AV64" s="156">
        <f t="shared" si="142"/>
        <v>2.8184469519588551</v>
      </c>
      <c r="AW64" s="61">
        <f t="shared" si="133"/>
        <v>1.4776643187094936E-2</v>
      </c>
    </row>
    <row r="65" spans="1:49" ht="20.100000000000001" customHeight="1" x14ac:dyDescent="0.25">
      <c r="A65" s="121" t="s">
        <v>86</v>
      </c>
      <c r="B65" s="117">
        <f>SUM(B54:B56)</f>
        <v>270632.65000000014</v>
      </c>
      <c r="C65" s="154">
        <f>SUM(C54:C56)</f>
        <v>330331.44000000012</v>
      </c>
      <c r="D65" s="154">
        <f>SUM(D54:D56)</f>
        <v>371262.24999999988</v>
      </c>
      <c r="E65" s="154">
        <f t="shared" ref="E65:N65" si="143">SUM(E54:E56)</f>
        <v>341280.04000000004</v>
      </c>
      <c r="F65" s="154">
        <f t="shared" si="143"/>
        <v>330986.2099999999</v>
      </c>
      <c r="G65" s="154">
        <f t="shared" si="143"/>
        <v>352389.62000000011</v>
      </c>
      <c r="H65" s="154">
        <f t="shared" si="143"/>
        <v>271249.88999999984</v>
      </c>
      <c r="I65" s="154">
        <f t="shared" si="143"/>
        <v>338059.84999999963</v>
      </c>
      <c r="J65" s="154">
        <f t="shared" si="143"/>
        <v>341622.02</v>
      </c>
      <c r="K65" s="154">
        <f t="shared" si="143"/>
        <v>348164.02999999968</v>
      </c>
      <c r="L65" s="154">
        <f t="shared" si="143"/>
        <v>373006.16999999981</v>
      </c>
      <c r="M65" s="154">
        <f t="shared" ref="M65" si="144">SUM(M54:M56)</f>
        <v>455027.89</v>
      </c>
      <c r="N65" s="154">
        <f t="shared" si="143"/>
        <v>411180.44999999978</v>
      </c>
      <c r="O65" s="154">
        <f>IF(O56="","",SUM(O54:O56))</f>
        <v>458147.15</v>
      </c>
      <c r="P65" s="52">
        <f t="shared" si="113"/>
        <v>0.11422405904755509</v>
      </c>
      <c r="R65" s="109" t="s">
        <v>86</v>
      </c>
      <c r="S65" s="117">
        <f>SUM(S54:S56)</f>
        <v>52069.507000000012</v>
      </c>
      <c r="T65" s="154">
        <f>SUM(T54:T56)</f>
        <v>57799.210999999981</v>
      </c>
      <c r="U65" s="154">
        <f>SUM(U54:U56)</f>
        <v>67284.703999999983</v>
      </c>
      <c r="V65" s="154">
        <f>SUM(V54:V56)</f>
        <v>68302.889999999985</v>
      </c>
      <c r="W65" s="154">
        <f t="shared" ref="W65:AE65" si="145">SUM(W54:W56)</f>
        <v>68997.127000000022</v>
      </c>
      <c r="X65" s="154">
        <f t="shared" si="145"/>
        <v>75648.96299999996</v>
      </c>
      <c r="Y65" s="154">
        <f t="shared" si="145"/>
        <v>65293.128000000026</v>
      </c>
      <c r="Z65" s="154">
        <f t="shared" si="145"/>
        <v>80241.398000000045</v>
      </c>
      <c r="AA65" s="154">
        <f t="shared" si="145"/>
        <v>84590.548999999999</v>
      </c>
      <c r="AB65" s="154">
        <f t="shared" si="145"/>
        <v>84889.636000000028</v>
      </c>
      <c r="AC65" s="154">
        <f t="shared" si="145"/>
        <v>93771.617999999988</v>
      </c>
      <c r="AD65" s="154">
        <f t="shared" ref="AD65" si="146">SUM(AD54:AD56)</f>
        <v>121302.12800000008</v>
      </c>
      <c r="AE65" s="154">
        <f t="shared" si="145"/>
        <v>117899.58700000003</v>
      </c>
      <c r="AF65" s="119">
        <f>IF(AF56="","",SUM(AF54:AF56))</f>
        <v>136197.29600000003</v>
      </c>
      <c r="AG65" s="52">
        <f t="shared" si="136"/>
        <v>0.15519739691709011</v>
      </c>
      <c r="AI65" s="198">
        <f t="shared" si="130"/>
        <v>1.9239920608248851</v>
      </c>
      <c r="AJ65" s="157">
        <f t="shared" si="130"/>
        <v>1.7497338733485361</v>
      </c>
      <c r="AK65" s="157">
        <f t="shared" si="141"/>
        <v>1.8123227987763368</v>
      </c>
      <c r="AL65" s="157">
        <f t="shared" si="141"/>
        <v>2.0013737105750451</v>
      </c>
      <c r="AM65" s="157">
        <f t="shared" si="141"/>
        <v>2.0845921949437121</v>
      </c>
      <c r="AN65" s="157">
        <f t="shared" si="141"/>
        <v>2.1467420918924893</v>
      </c>
      <c r="AO65" s="157">
        <f t="shared" si="141"/>
        <v>2.4071209024269122</v>
      </c>
      <c r="AP65" s="157">
        <f t="shared" si="141"/>
        <v>2.3735855648045794</v>
      </c>
      <c r="AQ65" s="157">
        <f t="shared" si="141"/>
        <v>2.4761445119960355</v>
      </c>
      <c r="AR65" s="157">
        <f t="shared" si="141"/>
        <v>2.4382081055300313</v>
      </c>
      <c r="AS65" s="157">
        <f t="shared" si="141"/>
        <v>2.5139428122596481</v>
      </c>
      <c r="AT65" s="157">
        <f t="shared" si="141"/>
        <v>2.6658174293448273</v>
      </c>
      <c r="AU65" s="157">
        <f t="shared" si="142"/>
        <v>2.8673441794229291</v>
      </c>
      <c r="AV65" s="157">
        <f t="shared" ref="AV65" si="147">(AF65/O65)*10</f>
        <v>2.9727849665767869</v>
      </c>
      <c r="AW65" s="52">
        <f t="shared" ref="AW65" si="148">IF(AV65="","",(AV65-AU65)/AU65)</f>
        <v>3.6772978950534801E-2</v>
      </c>
    </row>
    <row r="66" spans="1:49" ht="20.100000000000001" customHeight="1" x14ac:dyDescent="0.25">
      <c r="A66" s="121" t="s">
        <v>87</v>
      </c>
      <c r="B66" s="117">
        <f>SUM(B57:B59)</f>
        <v>362917.66000000003</v>
      </c>
      <c r="C66" s="154">
        <f>SUM(C57:C59)</f>
        <v>410216.99000000011</v>
      </c>
      <c r="D66" s="154">
        <f>SUM(D57:D59)</f>
        <v>402664.01999999979</v>
      </c>
      <c r="E66" s="154">
        <f t="shared" ref="E66:N66" si="149">SUM(E57:E59)</f>
        <v>374827.90000000014</v>
      </c>
      <c r="F66" s="154">
        <f t="shared" si="149"/>
        <v>411823.39999999991</v>
      </c>
      <c r="G66" s="154">
        <f t="shared" si="149"/>
        <v>392287.49999999988</v>
      </c>
      <c r="H66" s="154">
        <f t="shared" si="149"/>
        <v>324909.64999999991</v>
      </c>
      <c r="I66" s="154">
        <f t="shared" si="149"/>
        <v>335894.45999999973</v>
      </c>
      <c r="J66" s="154">
        <f t="shared" si="149"/>
        <v>323029.73000000004</v>
      </c>
      <c r="K66" s="154">
        <f t="shared" si="149"/>
        <v>359624.85999999987</v>
      </c>
      <c r="L66" s="154">
        <f t="shared" si="149"/>
        <v>485561.99000000028</v>
      </c>
      <c r="M66" s="154">
        <f t="shared" ref="M66" si="150">SUM(M57:M59)</f>
        <v>462583.7999999997</v>
      </c>
      <c r="N66" s="154">
        <f t="shared" si="149"/>
        <v>492833.60999999993</v>
      </c>
      <c r="O66" s="154"/>
      <c r="P66" s="52"/>
      <c r="R66" s="109" t="s">
        <v>87</v>
      </c>
      <c r="S66" s="117">
        <f>SUM(S57:S59)</f>
        <v>66706.640000000043</v>
      </c>
      <c r="T66" s="154">
        <f>SUM(T57:T59)</f>
        <v>75687.896000000008</v>
      </c>
      <c r="U66" s="154">
        <f>SUM(U57:U59)</f>
        <v>78884.929000000004</v>
      </c>
      <c r="V66" s="154">
        <f>SUM(V57:V59)</f>
        <v>90834.866999999969</v>
      </c>
      <c r="W66" s="154">
        <f t="shared" ref="W66:AE66" si="151">SUM(W57:W59)</f>
        <v>90275.416000000056</v>
      </c>
      <c r="X66" s="154">
        <f t="shared" si="151"/>
        <v>87840.50900000002</v>
      </c>
      <c r="Y66" s="154">
        <f t="shared" si="151"/>
        <v>78765.768000000011</v>
      </c>
      <c r="Z66" s="154">
        <f t="shared" si="151"/>
        <v>86377.072000000029</v>
      </c>
      <c r="AA66" s="154">
        <f t="shared" si="151"/>
        <v>89313.755000000005</v>
      </c>
      <c r="AB66" s="154">
        <f t="shared" si="151"/>
        <v>95872.349999999977</v>
      </c>
      <c r="AC66" s="154">
        <f t="shared" si="151"/>
        <v>128355.976</v>
      </c>
      <c r="AD66" s="154">
        <f t="shared" ref="AD66" si="152">SUM(AD57:AD59)</f>
        <v>133533.43400000001</v>
      </c>
      <c r="AE66" s="154">
        <f t="shared" si="151"/>
        <v>144237.76400000011</v>
      </c>
      <c r="AF66" s="119" t="str">
        <f>IF(AF59="","",SUM(AF57:AF59))</f>
        <v/>
      </c>
      <c r="AG66" s="52" t="str">
        <f t="shared" si="136"/>
        <v/>
      </c>
      <c r="AI66" s="198">
        <f t="shared" si="130"/>
        <v>1.8380654168220978</v>
      </c>
      <c r="AJ66" s="157">
        <f t="shared" si="130"/>
        <v>1.8450697519866253</v>
      </c>
      <c r="AK66" s="157">
        <f t="shared" si="141"/>
        <v>1.959075682997454</v>
      </c>
      <c r="AL66" s="157">
        <f t="shared" si="141"/>
        <v>2.4233752876986996</v>
      </c>
      <c r="AM66" s="157">
        <f t="shared" si="141"/>
        <v>2.1920904931579916</v>
      </c>
      <c r="AN66" s="157">
        <f t="shared" si="141"/>
        <v>2.2391870503138653</v>
      </c>
      <c r="AO66" s="157">
        <f t="shared" si="141"/>
        <v>2.4242360299240122</v>
      </c>
      <c r="AP66" s="157">
        <f t="shared" si="141"/>
        <v>2.5715539339350846</v>
      </c>
      <c r="AQ66" s="157">
        <f t="shared" si="141"/>
        <v>2.764877245199691</v>
      </c>
      <c r="AR66" s="157">
        <f t="shared" si="141"/>
        <v>2.6658988480384815</v>
      </c>
      <c r="AS66" s="157">
        <f t="shared" si="141"/>
        <v>2.643451889634111</v>
      </c>
      <c r="AT66" s="157">
        <f t="shared" si="141"/>
        <v>2.8866863474250524</v>
      </c>
      <c r="AU66" s="157">
        <f t="shared" si="142"/>
        <v>2.9267030712454885</v>
      </c>
      <c r="AV66" s="303" t="str">
        <f t="shared" ref="AV66" si="153">IF(AF61="","",(AF66/O66)*10)</f>
        <v/>
      </c>
      <c r="AW66" s="52" t="str">
        <f t="shared" ref="AW66" si="154">IF(AV66="","",(AV66-AU66)/AU66)</f>
        <v/>
      </c>
    </row>
    <row r="67" spans="1:49" ht="20.100000000000001" customHeight="1" thickBot="1" x14ac:dyDescent="0.3">
      <c r="A67" s="122" t="s">
        <v>88</v>
      </c>
      <c r="B67" s="196">
        <f>SUM(B60:B62)</f>
        <v>301452.82000000007</v>
      </c>
      <c r="C67" s="155">
        <f>SUM(C60:C62)</f>
        <v>388105.86999999988</v>
      </c>
      <c r="D67" s="155">
        <f>IF(D62="","",SUM(D60:D62))</f>
        <v>380957.63999999966</v>
      </c>
      <c r="E67" s="155">
        <f t="shared" ref="E67:N67" si="155">IF(E62="","",SUM(E60:E62))</f>
        <v>378869.0400000001</v>
      </c>
      <c r="F67" s="155">
        <f t="shared" si="155"/>
        <v>396865.16000000021</v>
      </c>
      <c r="G67" s="155">
        <f t="shared" si="155"/>
        <v>336903.74</v>
      </c>
      <c r="H67" s="155">
        <f t="shared" si="155"/>
        <v>311374.30999999976</v>
      </c>
      <c r="I67" s="155">
        <f t="shared" si="155"/>
        <v>337617.05000000005</v>
      </c>
      <c r="J67" s="155">
        <f t="shared" si="155"/>
        <v>314897.43999999994</v>
      </c>
      <c r="K67" s="155">
        <f t="shared" si="155"/>
        <v>372869.66999999981</v>
      </c>
      <c r="L67" s="155">
        <f t="shared" si="155"/>
        <v>493444.35000000033</v>
      </c>
      <c r="M67" s="155">
        <f t="shared" ref="M67" si="156">IF(M62="","",SUM(M60:M62))</f>
        <v>455271.89999999967</v>
      </c>
      <c r="N67" s="155">
        <f t="shared" si="155"/>
        <v>469176.04999999987</v>
      </c>
      <c r="O67" s="155" t="str">
        <f t="shared" ref="O67" si="157">IF(O62="","",SUM(O60:O62))</f>
        <v/>
      </c>
      <c r="P67" s="55" t="str">
        <f t="shared" si="113"/>
        <v/>
      </c>
      <c r="R67" s="110" t="s">
        <v>88</v>
      </c>
      <c r="S67" s="196">
        <f>SUM(S60:S62)</f>
        <v>63838.016000000018</v>
      </c>
      <c r="T67" s="155">
        <f>SUM(T60:T62)</f>
        <v>79380.659999999989</v>
      </c>
      <c r="U67" s="155">
        <f>IF(U62="","",SUM(U60:U62))</f>
        <v>89950.456999999995</v>
      </c>
      <c r="V67" s="155">
        <f>IF(V62="","",SUM(V60:V62))</f>
        <v>90706.435000000056</v>
      </c>
      <c r="W67" s="155">
        <f t="shared" ref="W67:AF67" si="158">IF(W62="","",SUM(W60:W62))</f>
        <v>98610.478999999992</v>
      </c>
      <c r="X67" s="155">
        <f t="shared" si="158"/>
        <v>84566.343999999997</v>
      </c>
      <c r="Y67" s="155">
        <f t="shared" si="158"/>
        <v>90045.485000000015</v>
      </c>
      <c r="Z67" s="155">
        <f t="shared" si="158"/>
        <v>94962.186000000016</v>
      </c>
      <c r="AA67" s="155">
        <f t="shared" si="158"/>
        <v>95891.539000000004</v>
      </c>
      <c r="AB67" s="155">
        <f t="shared" si="158"/>
        <v>103388.924</v>
      </c>
      <c r="AC67" s="155">
        <f t="shared" si="158"/>
        <v>140739.50200000001</v>
      </c>
      <c r="AD67" s="155">
        <f t="shared" ref="AD67" si="159">IF(AD62="","",SUM(AD60:AD62))</f>
        <v>135949.3170000001</v>
      </c>
      <c r="AE67" s="155">
        <f t="shared" si="158"/>
        <v>144292.45000000004</v>
      </c>
      <c r="AF67" s="123" t="str">
        <f t="shared" si="158"/>
        <v/>
      </c>
      <c r="AG67" s="55" t="str">
        <f t="shared" si="136"/>
        <v/>
      </c>
      <c r="AI67" s="200">
        <f t="shared" si="130"/>
        <v>2.1176785143360082</v>
      </c>
      <c r="AJ67" s="158">
        <f t="shared" si="130"/>
        <v>2.0453352071175841</v>
      </c>
      <c r="AK67" s="158">
        <f t="shared" ref="AK67:AT67" si="160">IF(U62="","",(U67/D67)*10)</f>
        <v>2.3611669003409426</v>
      </c>
      <c r="AL67" s="158">
        <f t="shared" si="160"/>
        <v>2.3941369028200361</v>
      </c>
      <c r="AM67" s="158">
        <f t="shared" si="160"/>
        <v>2.4847350923925884</v>
      </c>
      <c r="AN67" s="158">
        <f t="shared" si="160"/>
        <v>2.5101040433685897</v>
      </c>
      <c r="AO67" s="158">
        <f t="shared" si="160"/>
        <v>2.8918726467832263</v>
      </c>
      <c r="AP67" s="158">
        <f t="shared" si="160"/>
        <v>2.8127189074129992</v>
      </c>
      <c r="AQ67" s="158">
        <f t="shared" si="160"/>
        <v>3.045167309076886</v>
      </c>
      <c r="AR67" s="158">
        <f t="shared" si="160"/>
        <v>2.7727898597920304</v>
      </c>
      <c r="AS67" s="158">
        <f t="shared" si="160"/>
        <v>2.852185905056972</v>
      </c>
      <c r="AT67" s="158">
        <f t="shared" si="160"/>
        <v>2.9861126285193573</v>
      </c>
      <c r="AU67" s="158">
        <f>IF(AE62="","",(AE67/N67)*10)</f>
        <v>3.0754436421040694</v>
      </c>
      <c r="AV67" s="158" t="str">
        <f>IF(AF62="","",(AF67/O67)*10)</f>
        <v/>
      </c>
      <c r="AW67" s="55" t="str">
        <f t="shared" si="133"/>
        <v/>
      </c>
    </row>
    <row r="68" spans="1:49" x14ac:dyDescent="0.25"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19"/>
      <c r="N68" s="119"/>
      <c r="O68" s="119"/>
      <c r="S68" s="119"/>
      <c r="T68" s="119"/>
      <c r="U68" s="119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</row>
  </sheetData>
  <mergeCells count="24">
    <mergeCell ref="AI48:AV48"/>
    <mergeCell ref="AW48:AW49"/>
    <mergeCell ref="A48:A49"/>
    <mergeCell ref="B48:O48"/>
    <mergeCell ref="P48:P49"/>
    <mergeCell ref="R48:R49"/>
    <mergeCell ref="S48:AF48"/>
    <mergeCell ref="AG48:AG49"/>
    <mergeCell ref="AI4:AV4"/>
    <mergeCell ref="AW4:AW5"/>
    <mergeCell ref="A26:A27"/>
    <mergeCell ref="B26:O26"/>
    <mergeCell ref="P26:P27"/>
    <mergeCell ref="R26:R27"/>
    <mergeCell ref="S26:AF26"/>
    <mergeCell ref="AG26:AG27"/>
    <mergeCell ref="AI26:AV26"/>
    <mergeCell ref="AW26:AW27"/>
    <mergeCell ref="A4:A5"/>
    <mergeCell ref="B4:O4"/>
    <mergeCell ref="P4:P5"/>
    <mergeCell ref="R4:R5"/>
    <mergeCell ref="S4:AF4"/>
    <mergeCell ref="AG4:AG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N64:N66 N20:N23 AE20:AE23 P63 AE64:AE67 B42:L45 B20:L23 B64:L67 S64:AC67 S42:AC45 S20:AC23 M42:N4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5F037BA9-8B2B-4870-AFC1-61F9749D2E0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P7:P23</xm:sqref>
        </x14:conditionalFormatting>
        <x14:conditionalFormatting xmlns:xm="http://schemas.microsoft.com/office/excel/2006/main">
          <x14:cfRule type="iconSet" priority="6" id="{79BAB5CA-0202-45E8-97A0-E9A8E71872D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P29:P45</xm:sqref>
        </x14:conditionalFormatting>
        <x14:conditionalFormatting xmlns:xm="http://schemas.microsoft.com/office/excel/2006/main">
          <x14:cfRule type="iconSet" priority="3" id="{857750BA-2763-4DE8-8FEB-FACFCE62F4F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P51:P67</xm:sqref>
        </x14:conditionalFormatting>
        <x14:conditionalFormatting xmlns:xm="http://schemas.microsoft.com/office/excel/2006/main">
          <x14:cfRule type="iconSet" priority="7" id="{95E6F3FF-BFB3-406E-8B7A-53840CF8188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AG7:AG23</xm:sqref>
        </x14:conditionalFormatting>
        <x14:conditionalFormatting xmlns:xm="http://schemas.microsoft.com/office/excel/2006/main">
          <x14:cfRule type="iconSet" priority="4" id="{31564D89-EFCF-4D02-96EB-64A3C14E92F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AG29:AG45</xm:sqref>
        </x14:conditionalFormatting>
        <x14:conditionalFormatting xmlns:xm="http://schemas.microsoft.com/office/excel/2006/main">
          <x14:cfRule type="iconSet" priority="1" id="{CB82AFFF-7EA5-4EED-AB48-E3EC2A71417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AG51:AG67</xm:sqref>
        </x14:conditionalFormatting>
        <x14:conditionalFormatting xmlns:xm="http://schemas.microsoft.com/office/excel/2006/main">
          <x14:cfRule type="iconSet" priority="8" id="{EBB0697B-7E3D-413C-9053-FA0F055AA57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AW7:AW23</xm:sqref>
        </x14:conditionalFormatting>
        <x14:conditionalFormatting xmlns:xm="http://schemas.microsoft.com/office/excel/2006/main">
          <x14:cfRule type="iconSet" priority="5" id="{F42A3BB8-6E0E-40BA-8EF1-45BAB072B81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AW29:AW45</xm:sqref>
        </x14:conditionalFormatting>
        <x14:conditionalFormatting xmlns:xm="http://schemas.microsoft.com/office/excel/2006/main">
          <x14:cfRule type="iconSet" priority="2" id="{28061838-5419-4535-868A-3208D9A2BEC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AW51:AW67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9BECF-33E6-4C68-AF73-5A6491133A36}">
  <sheetPr codeName="Folha23">
    <pageSetUpPr fitToPage="1"/>
  </sheetPr>
  <dimension ref="A1:AZ70"/>
  <sheetViews>
    <sheetView showGridLines="0" topLeftCell="A47" workbookViewId="0">
      <selection activeCell="AY53" sqref="AY53"/>
    </sheetView>
  </sheetViews>
  <sheetFormatPr defaultRowHeight="15" x14ac:dyDescent="0.25"/>
  <cols>
    <col min="1" max="1" width="18.7109375" customWidth="1"/>
    <col min="16" max="16" width="10.140625" customWidth="1"/>
    <col min="17" max="17" width="1.7109375" customWidth="1"/>
    <col min="18" max="18" width="18.7109375" hidden="1" customWidth="1"/>
    <col min="33" max="33" width="10" customWidth="1"/>
    <col min="34" max="34" width="1.7109375" customWidth="1"/>
    <col min="49" max="49" width="10" customWidth="1"/>
    <col min="51" max="52" width="9.140625" style="101"/>
  </cols>
  <sheetData>
    <row r="1" spans="1:52" ht="15.75" x14ac:dyDescent="0.25">
      <c r="A1" s="4" t="s">
        <v>100</v>
      </c>
    </row>
    <row r="3" spans="1:52" ht="15.75" thickBot="1" x14ac:dyDescent="0.3">
      <c r="P3" s="205" t="s">
        <v>1</v>
      </c>
      <c r="AG3" s="289">
        <v>1000</v>
      </c>
      <c r="AW3" s="289" t="s">
        <v>47</v>
      </c>
    </row>
    <row r="4" spans="1:52" ht="20.100000000000001" customHeight="1" x14ac:dyDescent="0.25">
      <c r="A4" s="334" t="s">
        <v>3</v>
      </c>
      <c r="B4" s="336" t="s">
        <v>71</v>
      </c>
      <c r="C4" s="330"/>
      <c r="D4" s="330"/>
      <c r="E4" s="330"/>
      <c r="F4" s="330"/>
      <c r="G4" s="330"/>
      <c r="H4" s="330"/>
      <c r="I4" s="330"/>
      <c r="J4" s="330"/>
      <c r="K4" s="330"/>
      <c r="L4" s="330"/>
      <c r="M4" s="330"/>
      <c r="N4" s="330"/>
      <c r="O4" s="331"/>
      <c r="P4" s="339" t="s">
        <v>148</v>
      </c>
      <c r="R4" s="337" t="s">
        <v>3</v>
      </c>
      <c r="S4" s="329" t="s">
        <v>71</v>
      </c>
      <c r="T4" s="330"/>
      <c r="U4" s="330"/>
      <c r="V4" s="330"/>
      <c r="W4" s="330"/>
      <c r="X4" s="330"/>
      <c r="Y4" s="330"/>
      <c r="Z4" s="330"/>
      <c r="AA4" s="330"/>
      <c r="AB4" s="330"/>
      <c r="AC4" s="330"/>
      <c r="AD4" s="330"/>
      <c r="AE4" s="330"/>
      <c r="AF4" s="331"/>
      <c r="AG4" s="341" t="s">
        <v>148</v>
      </c>
      <c r="AI4" s="329" t="s">
        <v>71</v>
      </c>
      <c r="AJ4" s="330"/>
      <c r="AK4" s="330"/>
      <c r="AL4" s="330"/>
      <c r="AM4" s="330"/>
      <c r="AN4" s="330"/>
      <c r="AO4" s="330"/>
      <c r="AP4" s="330"/>
      <c r="AQ4" s="330"/>
      <c r="AR4" s="330"/>
      <c r="AS4" s="330"/>
      <c r="AT4" s="330"/>
      <c r="AU4" s="330"/>
      <c r="AV4" s="331"/>
      <c r="AW4" s="339" t="s">
        <v>148</v>
      </c>
    </row>
    <row r="5" spans="1:52" ht="20.100000000000001" customHeight="1" thickBot="1" x14ac:dyDescent="0.3">
      <c r="A5" s="335"/>
      <c r="B5" s="99">
        <v>2010</v>
      </c>
      <c r="C5" s="135">
        <v>2011</v>
      </c>
      <c r="D5" s="135">
        <v>2012</v>
      </c>
      <c r="E5" s="135">
        <v>2013</v>
      </c>
      <c r="F5" s="135">
        <v>2014</v>
      </c>
      <c r="G5" s="135">
        <v>2015</v>
      </c>
      <c r="H5" s="135">
        <v>2016</v>
      </c>
      <c r="I5" s="135">
        <v>2017</v>
      </c>
      <c r="J5" s="135">
        <v>2018</v>
      </c>
      <c r="K5" s="135">
        <v>2019</v>
      </c>
      <c r="L5" s="135">
        <v>2020</v>
      </c>
      <c r="M5" s="135">
        <v>2021</v>
      </c>
      <c r="N5" s="135">
        <v>2022</v>
      </c>
      <c r="O5" s="133">
        <v>2023</v>
      </c>
      <c r="P5" s="340"/>
      <c r="R5" s="338"/>
      <c r="S5" s="25">
        <v>2010</v>
      </c>
      <c r="T5" s="135">
        <v>2011</v>
      </c>
      <c r="U5" s="135">
        <v>2012</v>
      </c>
      <c r="V5" s="135">
        <v>2013</v>
      </c>
      <c r="W5" s="135">
        <v>2014</v>
      </c>
      <c r="X5" s="135">
        <v>2015</v>
      </c>
      <c r="Y5" s="135">
        <v>2016</v>
      </c>
      <c r="Z5" s="135">
        <v>2017</v>
      </c>
      <c r="AA5" s="135">
        <v>2018</v>
      </c>
      <c r="AB5" s="135">
        <v>2019</v>
      </c>
      <c r="AC5" s="135">
        <v>2020</v>
      </c>
      <c r="AD5" s="135">
        <v>2021</v>
      </c>
      <c r="AE5" s="135">
        <v>2022</v>
      </c>
      <c r="AF5" s="133">
        <v>2023</v>
      </c>
      <c r="AG5" s="342"/>
      <c r="AI5" s="25">
        <v>2010</v>
      </c>
      <c r="AJ5" s="135">
        <v>2011</v>
      </c>
      <c r="AK5" s="135">
        <v>2012</v>
      </c>
      <c r="AL5" s="135">
        <v>2013</v>
      </c>
      <c r="AM5" s="135">
        <v>2014</v>
      </c>
      <c r="AN5" s="135">
        <v>2015</v>
      </c>
      <c r="AO5" s="135">
        <v>2016</v>
      </c>
      <c r="AP5" s="135">
        <v>2017</v>
      </c>
      <c r="AQ5" s="135">
        <v>2018</v>
      </c>
      <c r="AR5" s="135">
        <v>2019</v>
      </c>
      <c r="AS5" s="135">
        <v>2020</v>
      </c>
      <c r="AT5" s="135">
        <v>2021</v>
      </c>
      <c r="AU5" s="135">
        <v>2022</v>
      </c>
      <c r="AV5" s="133">
        <v>2023</v>
      </c>
      <c r="AW5" s="340"/>
      <c r="AY5" s="290">
        <v>2013</v>
      </c>
      <c r="AZ5" s="290">
        <v>2014</v>
      </c>
    </row>
    <row r="6" spans="1:52" ht="3" customHeight="1" thickBot="1" x14ac:dyDescent="0.3">
      <c r="A6" s="291"/>
      <c r="B6" s="293"/>
      <c r="C6" s="293"/>
      <c r="D6" s="293"/>
      <c r="E6" s="293"/>
      <c r="F6" s="293"/>
      <c r="G6" s="293"/>
      <c r="H6" s="293"/>
      <c r="I6" s="293"/>
      <c r="J6" s="293"/>
      <c r="K6" s="293"/>
      <c r="L6" s="293"/>
      <c r="M6" s="293"/>
      <c r="N6" s="293"/>
      <c r="O6" s="293"/>
      <c r="P6" s="294"/>
      <c r="R6" s="291"/>
      <c r="S6" s="293"/>
      <c r="T6" s="293"/>
      <c r="U6" s="293"/>
      <c r="V6" s="293"/>
      <c r="W6" s="293"/>
      <c r="X6" s="293"/>
      <c r="Y6" s="293"/>
      <c r="Z6" s="293"/>
      <c r="AA6" s="293"/>
      <c r="AB6" s="293"/>
      <c r="AC6" s="293"/>
      <c r="AD6" s="293"/>
      <c r="AE6" s="293"/>
      <c r="AF6" s="293"/>
      <c r="AG6" s="294"/>
      <c r="AI6" s="290"/>
      <c r="AJ6" s="290"/>
      <c r="AK6" s="290"/>
      <c r="AL6" s="290"/>
      <c r="AM6" s="290"/>
      <c r="AN6" s="290"/>
      <c r="AO6" s="290"/>
      <c r="AP6" s="290"/>
      <c r="AQ6" s="290"/>
      <c r="AR6" s="290"/>
      <c r="AS6" s="290"/>
      <c r="AT6" s="290"/>
      <c r="AU6" s="290"/>
      <c r="AV6" s="290"/>
      <c r="AW6" s="292"/>
    </row>
    <row r="7" spans="1:52" ht="20.100000000000001" customHeight="1" x14ac:dyDescent="0.25">
      <c r="A7" s="120" t="s">
        <v>73</v>
      </c>
      <c r="B7" s="39">
        <v>112208.21</v>
      </c>
      <c r="C7" s="153">
        <v>125412.47000000002</v>
      </c>
      <c r="D7" s="153">
        <v>111648.51</v>
      </c>
      <c r="E7" s="153">
        <v>101032.48999999999</v>
      </c>
      <c r="F7" s="153">
        <v>181499.08999999997</v>
      </c>
      <c r="G7" s="153">
        <v>165515.38999999981</v>
      </c>
      <c r="H7" s="153">
        <v>127441.33000000005</v>
      </c>
      <c r="I7" s="153">
        <v>165564.63999999996</v>
      </c>
      <c r="J7" s="204">
        <v>108022.51</v>
      </c>
      <c r="K7" s="204">
        <v>201133.06000000003</v>
      </c>
      <c r="L7" s="204">
        <v>231418.47</v>
      </c>
      <c r="M7" s="204">
        <v>214311.47</v>
      </c>
      <c r="N7" s="204">
        <v>189490.67999999967</v>
      </c>
      <c r="O7" s="112">
        <v>208892.63999999984</v>
      </c>
      <c r="P7" s="61">
        <f>IF(O7="","",(O7-N7)/N7)</f>
        <v>0.10239004894594393</v>
      </c>
      <c r="R7" s="109" t="s">
        <v>73</v>
      </c>
      <c r="S7" s="39">
        <v>5046.811999999999</v>
      </c>
      <c r="T7" s="153">
        <v>5419.8780000000006</v>
      </c>
      <c r="U7" s="153">
        <v>5376.692</v>
      </c>
      <c r="V7" s="153">
        <v>8185.9700000000021</v>
      </c>
      <c r="W7" s="153">
        <v>9253.7109999999993</v>
      </c>
      <c r="X7" s="153">
        <v>8018.4579999999987</v>
      </c>
      <c r="Y7" s="153">
        <v>7549.5260000000026</v>
      </c>
      <c r="Z7" s="153">
        <v>9256.76</v>
      </c>
      <c r="AA7" s="153">
        <v>8429.6530000000002</v>
      </c>
      <c r="AB7" s="153">
        <v>12162.242999999999</v>
      </c>
      <c r="AC7" s="153">
        <v>14395.186999999998</v>
      </c>
      <c r="AD7" s="153">
        <v>11537.55599999999</v>
      </c>
      <c r="AE7" s="153">
        <v>12256.628999999999</v>
      </c>
      <c r="AF7" s="112">
        <v>14628.066999999995</v>
      </c>
      <c r="AG7" s="61">
        <f>IF(AF7="","",(AF7-AE7)/AE7)</f>
        <v>0.19348207406783682</v>
      </c>
      <c r="AI7" s="124">
        <f t="shared" ref="AI7:AI16" si="0">(S7/B7)*10</f>
        <v>0.44977207995742902</v>
      </c>
      <c r="AJ7" s="156">
        <f t="shared" ref="AJ7:AJ16" si="1">(T7/C7)*10</f>
        <v>0.43216420185329257</v>
      </c>
      <c r="AK7" s="156">
        <f t="shared" ref="AK7:AK16" si="2">(U7/D7)*10</f>
        <v>0.48157310832003042</v>
      </c>
      <c r="AL7" s="156">
        <f t="shared" ref="AL7:AL16" si="3">(V7/E7)*10</f>
        <v>0.81023144139078462</v>
      </c>
      <c r="AM7" s="156">
        <f t="shared" ref="AM7:AM16" si="4">(W7/F7)*10</f>
        <v>0.50984889235532815</v>
      </c>
      <c r="AN7" s="156">
        <f t="shared" ref="AN7:AN16" si="5">(X7/G7)*10</f>
        <v>0.48445392298565154</v>
      </c>
      <c r="AO7" s="156">
        <f t="shared" ref="AO7:AO16" si="6">(Y7/H7)*10</f>
        <v>0.5923922796474268</v>
      </c>
      <c r="AP7" s="156">
        <f t="shared" ref="AP7:AP16" si="7">(Z7/I7)*10</f>
        <v>0.55910247502123656</v>
      </c>
      <c r="AQ7" s="156">
        <f t="shared" ref="AQ7:AQ16" si="8">(AA7/J7)*10</f>
        <v>0.78036077850810914</v>
      </c>
      <c r="AR7" s="156">
        <f t="shared" ref="AR7:AR16" si="9">(AB7/K7)*10</f>
        <v>0.60468642002463424</v>
      </c>
      <c r="AS7" s="156">
        <f t="shared" ref="AS7:AS16" si="10">(AC7/L7)*10</f>
        <v>0.62204140404177755</v>
      </c>
      <c r="AT7" s="156">
        <f t="shared" ref="AT7:AT22" si="11">(AD7/M7)*10</f>
        <v>0.53835457336931103</v>
      </c>
      <c r="AU7" s="156">
        <f t="shared" ref="AU7:AV22" si="12">(AE7/N7)*10</f>
        <v>0.64681962194657916</v>
      </c>
      <c r="AV7" s="156">
        <f t="shared" ref="AV7:AV19" si="13">(AF7/O7)*10</f>
        <v>0.70026722817998799</v>
      </c>
      <c r="AW7" s="61">
        <f t="shared" ref="AW7" si="14">IF(AV7="","",(AV7-AU7)/AU7)</f>
        <v>8.2631392771543147E-2</v>
      </c>
      <c r="AY7" s="105"/>
      <c r="AZ7" s="105"/>
    </row>
    <row r="8" spans="1:52" ht="20.100000000000001" customHeight="1" x14ac:dyDescent="0.25">
      <c r="A8" s="121" t="s">
        <v>74</v>
      </c>
      <c r="B8" s="19">
        <v>103876.33999999997</v>
      </c>
      <c r="C8" s="154">
        <v>109703.67999999998</v>
      </c>
      <c r="D8" s="154">
        <v>90718.43</v>
      </c>
      <c r="E8" s="154">
        <v>91462.49</v>
      </c>
      <c r="F8" s="154">
        <v>178750.52</v>
      </c>
      <c r="G8" s="154">
        <v>189327.78999999998</v>
      </c>
      <c r="H8" s="154">
        <v>161032.97</v>
      </c>
      <c r="I8" s="154">
        <v>180460.41999999998</v>
      </c>
      <c r="J8" s="202">
        <v>101175.85</v>
      </c>
      <c r="K8" s="202">
        <v>239012.21</v>
      </c>
      <c r="L8" s="202">
        <v>200385.87</v>
      </c>
      <c r="M8" s="202">
        <v>256727.69999999998</v>
      </c>
      <c r="N8" s="202">
        <v>265654.01999999973</v>
      </c>
      <c r="O8" s="119">
        <v>263990.03999999986</v>
      </c>
      <c r="P8" s="52">
        <f t="shared" ref="P8:P20" si="15">IF(O8="","",(O8-N8)/N8)</f>
        <v>-6.2637109726397765E-3</v>
      </c>
      <c r="R8" s="109" t="s">
        <v>74</v>
      </c>
      <c r="S8" s="19">
        <v>4875.3999999999996</v>
      </c>
      <c r="T8" s="154">
        <v>5047.22</v>
      </c>
      <c r="U8" s="154">
        <v>4979.2489999999998</v>
      </c>
      <c r="V8" s="154">
        <v>7645.0780000000004</v>
      </c>
      <c r="W8" s="154">
        <v>9124.9479999999967</v>
      </c>
      <c r="X8" s="154">
        <v>9271.5960000000014</v>
      </c>
      <c r="Y8" s="154">
        <v>8398.7909999999993</v>
      </c>
      <c r="Z8" s="154">
        <v>10079.532000000001</v>
      </c>
      <c r="AA8" s="154">
        <v>9460.1350000000002</v>
      </c>
      <c r="AB8" s="154">
        <v>13827.451999999999</v>
      </c>
      <c r="AC8" s="154">
        <v>13178.782000000005</v>
      </c>
      <c r="AD8" s="154">
        <v>12834.916000000007</v>
      </c>
      <c r="AE8" s="154">
        <v>17027.523999999998</v>
      </c>
      <c r="AF8" s="119">
        <v>16552.520999999993</v>
      </c>
      <c r="AG8" s="52">
        <f t="shared" ref="AG8:AG23" si="16">IF(AF8="","",(AF8-AE8)/AE8)</f>
        <v>-2.7896187372867854E-2</v>
      </c>
      <c r="AI8" s="125">
        <f t="shared" si="0"/>
        <v>0.46934653261753362</v>
      </c>
      <c r="AJ8" s="157">
        <f t="shared" si="1"/>
        <v>0.46007754707955117</v>
      </c>
      <c r="AK8" s="157">
        <f t="shared" si="2"/>
        <v>0.54886851547144277</v>
      </c>
      <c r="AL8" s="157">
        <f t="shared" si="3"/>
        <v>0.83587031142493495</v>
      </c>
      <c r="AM8" s="157">
        <f t="shared" si="4"/>
        <v>0.51048511635099003</v>
      </c>
      <c r="AN8" s="157">
        <f t="shared" si="5"/>
        <v>0.48971130968147902</v>
      </c>
      <c r="AO8" s="157">
        <f t="shared" si="6"/>
        <v>0.52155723141664712</v>
      </c>
      <c r="AP8" s="157">
        <f t="shared" si="7"/>
        <v>0.55854530317506745</v>
      </c>
      <c r="AQ8" s="157">
        <f t="shared" si="8"/>
        <v>0.93501907816934571</v>
      </c>
      <c r="AR8" s="157">
        <f t="shared" si="9"/>
        <v>0.57852492138372347</v>
      </c>
      <c r="AS8" s="157">
        <f t="shared" si="10"/>
        <v>0.65767022395341579</v>
      </c>
      <c r="AT8" s="157">
        <f t="shared" si="11"/>
        <v>0.49994277984027458</v>
      </c>
      <c r="AU8" s="157">
        <f t="shared" si="12"/>
        <v>0.64096617096176511</v>
      </c>
      <c r="AV8" s="157">
        <f t="shared" si="13"/>
        <v>0.62701308731193051</v>
      </c>
      <c r="AW8" s="52">
        <f t="shared" ref="AW8" si="17">IF(AV8="","",(AV8-AU8)/AU8)</f>
        <v>-2.176883005993609E-2</v>
      </c>
      <c r="AY8" s="105"/>
      <c r="AZ8" s="105"/>
    </row>
    <row r="9" spans="1:52" ht="20.100000000000001" customHeight="1" x14ac:dyDescent="0.25">
      <c r="A9" s="121" t="s">
        <v>75</v>
      </c>
      <c r="B9" s="19">
        <v>167912.4499999999</v>
      </c>
      <c r="C9" s="154">
        <v>125645.36999999997</v>
      </c>
      <c r="D9" s="154">
        <v>135794.10999999996</v>
      </c>
      <c r="E9" s="154">
        <v>78438.490000000034</v>
      </c>
      <c r="F9" s="154">
        <v>159258.74000000002</v>
      </c>
      <c r="G9" s="154">
        <v>179781.25999999998</v>
      </c>
      <c r="H9" s="154">
        <v>158298.96</v>
      </c>
      <c r="I9" s="154">
        <v>184761.43000000002</v>
      </c>
      <c r="J9" s="202">
        <v>131254.85999999999</v>
      </c>
      <c r="K9" s="202">
        <v>209750.07</v>
      </c>
      <c r="L9" s="202">
        <v>209116.09</v>
      </c>
      <c r="M9" s="202">
        <v>346835.91000000079</v>
      </c>
      <c r="N9" s="202">
        <v>197485.24999999974</v>
      </c>
      <c r="O9" s="119">
        <v>308508.08000000019</v>
      </c>
      <c r="P9" s="52">
        <f t="shared" si="15"/>
        <v>0.56218289720371828</v>
      </c>
      <c r="R9" s="109" t="s">
        <v>75</v>
      </c>
      <c r="S9" s="19">
        <v>7464.3919999999998</v>
      </c>
      <c r="T9" s="154">
        <v>5720.5099999999993</v>
      </c>
      <c r="U9" s="154">
        <v>6851.9379999999956</v>
      </c>
      <c r="V9" s="154">
        <v>7142.3209999999999</v>
      </c>
      <c r="W9" s="154">
        <v>8172.4949999999981</v>
      </c>
      <c r="X9" s="154">
        <v>8953.7059999999983</v>
      </c>
      <c r="Y9" s="154">
        <v>8549.0249999999996</v>
      </c>
      <c r="Z9" s="154">
        <v>9978.1299999999992</v>
      </c>
      <c r="AA9" s="154">
        <v>10309.046</v>
      </c>
      <c r="AB9" s="154">
        <v>11853.175999999999</v>
      </c>
      <c r="AC9" s="154">
        <v>12973.125000000002</v>
      </c>
      <c r="AD9" s="154">
        <v>17902.007000000001</v>
      </c>
      <c r="AE9" s="154">
        <v>13839.738000000005</v>
      </c>
      <c r="AF9" s="119">
        <v>20241.055000000011</v>
      </c>
      <c r="AG9" s="52">
        <f t="shared" si="16"/>
        <v>0.46253166064270901</v>
      </c>
      <c r="AI9" s="125">
        <f t="shared" si="0"/>
        <v>0.44454071154342661</v>
      </c>
      <c r="AJ9" s="157">
        <f t="shared" si="1"/>
        <v>0.45529015514061527</v>
      </c>
      <c r="AK9" s="157">
        <f t="shared" si="2"/>
        <v>0.50458285709151873</v>
      </c>
      <c r="AL9" s="157">
        <f t="shared" si="3"/>
        <v>0.9105632961572816</v>
      </c>
      <c r="AM9" s="157">
        <f t="shared" si="4"/>
        <v>0.51315833592555093</v>
      </c>
      <c r="AN9" s="157">
        <f t="shared" si="5"/>
        <v>0.49803333228390984</v>
      </c>
      <c r="AO9" s="157">
        <f t="shared" si="6"/>
        <v>0.54005566429495178</v>
      </c>
      <c r="AP9" s="157">
        <f t="shared" si="7"/>
        <v>0.54005481555322443</v>
      </c>
      <c r="AQ9" s="157">
        <f t="shared" si="8"/>
        <v>0.78542204075338629</v>
      </c>
      <c r="AR9" s="157">
        <f t="shared" si="9"/>
        <v>0.56510951343186677</v>
      </c>
      <c r="AS9" s="157">
        <f t="shared" si="10"/>
        <v>0.62037909182406781</v>
      </c>
      <c r="AT9" s="157">
        <f t="shared" si="11"/>
        <v>0.51615206164782534</v>
      </c>
      <c r="AU9" s="157">
        <f t="shared" si="12"/>
        <v>0.70079856596885204</v>
      </c>
      <c r="AV9" s="157">
        <f t="shared" ref="AV9" si="18">(AF9/O9)*10</f>
        <v>0.65609480957516564</v>
      </c>
      <c r="AW9" s="52">
        <f t="shared" ref="AW9" si="19">IF(AV9="","",(AV9-AU9)/AU9)</f>
        <v>-6.3789737257643475E-2</v>
      </c>
      <c r="AY9" s="105"/>
      <c r="AZ9" s="105"/>
    </row>
    <row r="10" spans="1:52" ht="20.100000000000001" customHeight="1" x14ac:dyDescent="0.25">
      <c r="A10" s="121" t="s">
        <v>76</v>
      </c>
      <c r="B10" s="19">
        <v>170409.85000000006</v>
      </c>
      <c r="C10" s="154">
        <v>125525.65000000001</v>
      </c>
      <c r="D10" s="154">
        <v>131142.06000000003</v>
      </c>
      <c r="E10" s="154">
        <v>111314.47999999998</v>
      </c>
      <c r="F10" s="154">
        <v>139455.4</v>
      </c>
      <c r="G10" s="154">
        <v>172871.54000000007</v>
      </c>
      <c r="H10" s="154">
        <v>120913.15000000001</v>
      </c>
      <c r="I10" s="154">
        <v>195875.86000000002</v>
      </c>
      <c r="J10" s="202">
        <v>150373.06</v>
      </c>
      <c r="K10" s="202">
        <v>244932.87999999998</v>
      </c>
      <c r="L10" s="202">
        <v>233003.39</v>
      </c>
      <c r="M10" s="202">
        <v>238556.85</v>
      </c>
      <c r="N10" s="202">
        <v>208933.37999999986</v>
      </c>
      <c r="O10" s="119">
        <v>261493.64999999994</v>
      </c>
      <c r="P10" s="52">
        <f t="shared" si="15"/>
        <v>0.25156473321783296</v>
      </c>
      <c r="R10" s="109" t="s">
        <v>76</v>
      </c>
      <c r="S10" s="19">
        <v>7083.5199999999986</v>
      </c>
      <c r="T10" s="154">
        <v>5734.7760000000007</v>
      </c>
      <c r="U10" s="154">
        <v>6986.2150000000011</v>
      </c>
      <c r="V10" s="154">
        <v>8949.2860000000001</v>
      </c>
      <c r="W10" s="154">
        <v>7735.4290000000001</v>
      </c>
      <c r="X10" s="154">
        <v>8580.4020000000019</v>
      </c>
      <c r="Y10" s="154">
        <v>6742.456000000001</v>
      </c>
      <c r="Z10" s="154">
        <v>10425.911000000004</v>
      </c>
      <c r="AA10" s="154">
        <v>11410.679</v>
      </c>
      <c r="AB10" s="154">
        <v>13024.389000000001</v>
      </c>
      <c r="AC10" s="154">
        <v>14120.863000000001</v>
      </c>
      <c r="AD10" s="154">
        <v>13171.960999999996</v>
      </c>
      <c r="AE10" s="154">
        <v>15339.621000000008</v>
      </c>
      <c r="AF10" s="119">
        <v>16421.97099999999</v>
      </c>
      <c r="AG10" s="52">
        <f t="shared" si="16"/>
        <v>7.0559109641625539E-2</v>
      </c>
      <c r="AI10" s="125">
        <f t="shared" si="0"/>
        <v>0.41567550232571626</v>
      </c>
      <c r="AJ10" s="157">
        <f t="shared" si="1"/>
        <v>0.45686088859129592</v>
      </c>
      <c r="AK10" s="157">
        <f t="shared" si="2"/>
        <v>0.53272115749897475</v>
      </c>
      <c r="AL10" s="157">
        <f t="shared" si="3"/>
        <v>0.80396422819385238</v>
      </c>
      <c r="AM10" s="157">
        <f t="shared" si="4"/>
        <v>0.55468838065790216</v>
      </c>
      <c r="AN10" s="157">
        <f t="shared" si="5"/>
        <v>0.49634555231011412</v>
      </c>
      <c r="AO10" s="157">
        <f t="shared" si="6"/>
        <v>0.55762801647298088</v>
      </c>
      <c r="AP10" s="157">
        <f t="shared" si="7"/>
        <v>0.53227135799174041</v>
      </c>
      <c r="AQ10" s="157">
        <f t="shared" si="8"/>
        <v>0.75882468575155682</v>
      </c>
      <c r="AR10" s="157">
        <f t="shared" si="9"/>
        <v>0.5317533930111793</v>
      </c>
      <c r="AS10" s="157">
        <f t="shared" si="10"/>
        <v>0.60603680487223821</v>
      </c>
      <c r="AT10" s="157">
        <f t="shared" si="11"/>
        <v>0.55215186652573567</v>
      </c>
      <c r="AU10" s="157">
        <f t="shared" si="12"/>
        <v>0.73418718445085307</v>
      </c>
      <c r="AV10" s="157">
        <f t="shared" ref="AV10" si="20">(AF10/O10)*10</f>
        <v>0.62800649270068298</v>
      </c>
      <c r="AW10" s="52">
        <f t="shared" ref="AW10" si="21">IF(AV10="","",(AV10-AU10)/AU10)</f>
        <v>-0.14462346115396937</v>
      </c>
      <c r="AY10" s="105"/>
      <c r="AZ10" s="105"/>
    </row>
    <row r="11" spans="1:52" ht="20.100000000000001" customHeight="1" x14ac:dyDescent="0.25">
      <c r="A11" s="121" t="s">
        <v>77</v>
      </c>
      <c r="B11" s="19">
        <v>105742.86999999997</v>
      </c>
      <c r="C11" s="154">
        <v>146772.35999999993</v>
      </c>
      <c r="D11" s="154">
        <v>106191.60999999997</v>
      </c>
      <c r="E11" s="154">
        <v>156740.30999999991</v>
      </c>
      <c r="F11" s="154">
        <v>208322.54999999996</v>
      </c>
      <c r="G11" s="154">
        <v>182102.74999999991</v>
      </c>
      <c r="H11" s="154">
        <v>156318.05000000002</v>
      </c>
      <c r="I11" s="154">
        <v>208364.81999999995</v>
      </c>
      <c r="J11" s="202">
        <v>123404.02</v>
      </c>
      <c r="K11" s="202">
        <v>228431.58000000013</v>
      </c>
      <c r="L11" s="202">
        <v>207366.91000000006</v>
      </c>
      <c r="M11" s="202">
        <v>271945.74000000005</v>
      </c>
      <c r="N11" s="202">
        <v>298254.80000000022</v>
      </c>
      <c r="O11" s="119">
        <v>263510.30999999959</v>
      </c>
      <c r="P11" s="52">
        <f t="shared" si="15"/>
        <v>-0.11649264320306196</v>
      </c>
      <c r="R11" s="109" t="s">
        <v>77</v>
      </c>
      <c r="S11" s="19">
        <v>5269.9080000000022</v>
      </c>
      <c r="T11" s="154">
        <v>6791.5110000000022</v>
      </c>
      <c r="U11" s="154">
        <v>6331.175000000002</v>
      </c>
      <c r="V11" s="154">
        <v>12356.189000000002</v>
      </c>
      <c r="W11" s="154">
        <v>10013.188000000002</v>
      </c>
      <c r="X11" s="154">
        <v>9709.3430000000008</v>
      </c>
      <c r="Y11" s="154">
        <v>9074.4239999999991</v>
      </c>
      <c r="Z11" s="154">
        <v>11193.306000000002</v>
      </c>
      <c r="AA11" s="154">
        <v>12194.198</v>
      </c>
      <c r="AB11" s="154">
        <v>12392.851000000008</v>
      </c>
      <c r="AC11" s="154">
        <v>10554.120999999999</v>
      </c>
      <c r="AD11" s="154">
        <v>14483.971999999998</v>
      </c>
      <c r="AE11" s="154">
        <v>20503.534999999996</v>
      </c>
      <c r="AF11" s="119">
        <v>17803.612999999994</v>
      </c>
      <c r="AG11" s="52">
        <f t="shared" si="16"/>
        <v>-0.13168080528552772</v>
      </c>
      <c r="AI11" s="125">
        <f t="shared" si="0"/>
        <v>0.4983700555886183</v>
      </c>
      <c r="AJ11" s="157">
        <f t="shared" si="1"/>
        <v>0.46272411236012051</v>
      </c>
      <c r="AK11" s="157">
        <f t="shared" si="2"/>
        <v>0.59620293919642087</v>
      </c>
      <c r="AL11" s="157">
        <f t="shared" si="3"/>
        <v>0.78832235306922693</v>
      </c>
      <c r="AM11" s="157">
        <f t="shared" si="4"/>
        <v>0.48065790285305188</v>
      </c>
      <c r="AN11" s="157">
        <f t="shared" si="5"/>
        <v>0.53317937263440585</v>
      </c>
      <c r="AO11" s="157">
        <f t="shared" si="6"/>
        <v>0.58051031214885285</v>
      </c>
      <c r="AP11" s="157">
        <f t="shared" si="7"/>
        <v>0.53719749811892448</v>
      </c>
      <c r="AQ11" s="157">
        <f t="shared" si="8"/>
        <v>0.98815241189063374</v>
      </c>
      <c r="AR11" s="157">
        <f t="shared" si="9"/>
        <v>0.54251916481950524</v>
      </c>
      <c r="AS11" s="157">
        <f t="shared" si="10"/>
        <v>0.50895878228594893</v>
      </c>
      <c r="AT11" s="157">
        <f t="shared" si="11"/>
        <v>0.53260521749669598</v>
      </c>
      <c r="AU11" s="157">
        <f t="shared" si="12"/>
        <v>0.68745029417799752</v>
      </c>
      <c r="AV11" s="157">
        <f t="shared" ref="AV11" si="22">(AF11/O11)*10</f>
        <v>0.67563250181748191</v>
      </c>
      <c r="AW11" s="52">
        <f t="shared" ref="AW11" si="23">IF(AV11="","",(AV11-AU11)/AU11)</f>
        <v>-1.7190759041926743E-2</v>
      </c>
      <c r="AY11" s="105"/>
      <c r="AZ11" s="105"/>
    </row>
    <row r="12" spans="1:52" ht="20.100000000000001" customHeight="1" x14ac:dyDescent="0.25">
      <c r="A12" s="121" t="s">
        <v>78</v>
      </c>
      <c r="B12" s="19">
        <v>173043.08000000005</v>
      </c>
      <c r="C12" s="154">
        <v>88557.569999999978</v>
      </c>
      <c r="D12" s="154">
        <v>121066.39000000004</v>
      </c>
      <c r="E12" s="154">
        <v>142381.43</v>
      </c>
      <c r="F12" s="154">
        <v>163673.44999999992</v>
      </c>
      <c r="G12" s="154">
        <v>227727.18000000014</v>
      </c>
      <c r="H12" s="154">
        <v>161332.92000000001</v>
      </c>
      <c r="I12" s="154">
        <v>247351.10999999993</v>
      </c>
      <c r="J12" s="202">
        <v>159573.16</v>
      </c>
      <c r="K12" s="202">
        <v>248865.2099999999</v>
      </c>
      <c r="L12" s="202">
        <v>200988.73999999996</v>
      </c>
      <c r="M12" s="202">
        <v>276889.69999999984</v>
      </c>
      <c r="N12" s="202">
        <v>225840.24999999985</v>
      </c>
      <c r="O12" s="119">
        <v>301717.27000000037</v>
      </c>
      <c r="P12" s="52">
        <f t="shared" si="15"/>
        <v>0.33597651437244053</v>
      </c>
      <c r="R12" s="109" t="s">
        <v>78</v>
      </c>
      <c r="S12" s="19">
        <v>8468.7459999999992</v>
      </c>
      <c r="T12" s="154">
        <v>4467.674</v>
      </c>
      <c r="U12" s="154">
        <v>6989.1480000000029</v>
      </c>
      <c r="V12" s="154">
        <v>11275.52199999999</v>
      </c>
      <c r="W12" s="154">
        <v>8874.6120000000028</v>
      </c>
      <c r="X12" s="154">
        <v>11770.861000000004</v>
      </c>
      <c r="Y12" s="154">
        <v>9513.2329999999984</v>
      </c>
      <c r="Z12" s="154">
        <v>14562.611999999999</v>
      </c>
      <c r="AA12" s="154">
        <v>13054.882</v>
      </c>
      <c r="AB12" s="154">
        <v>13834.111000000008</v>
      </c>
      <c r="AC12" s="154">
        <v>12299.127999999995</v>
      </c>
      <c r="AD12" s="154">
        <v>14683.353999999999</v>
      </c>
      <c r="AE12" s="154">
        <v>14797.464000000002</v>
      </c>
      <c r="AF12" s="119">
        <v>18531.982000000007</v>
      </c>
      <c r="AG12" s="52">
        <f t="shared" si="16"/>
        <v>0.25237554218749947</v>
      </c>
      <c r="AI12" s="125">
        <f t="shared" si="0"/>
        <v>0.48940102083250003</v>
      </c>
      <c r="AJ12" s="157">
        <f t="shared" si="1"/>
        <v>0.50449374344847098</v>
      </c>
      <c r="AK12" s="157">
        <f t="shared" si="2"/>
        <v>0.57729878622795316</v>
      </c>
      <c r="AL12" s="157">
        <f t="shared" si="3"/>
        <v>0.79192363779461905</v>
      </c>
      <c r="AM12" s="157">
        <f t="shared" si="4"/>
        <v>0.54221451310521085</v>
      </c>
      <c r="AN12" s="157">
        <f t="shared" si="5"/>
        <v>0.51688432623633229</v>
      </c>
      <c r="AO12" s="157">
        <f t="shared" si="6"/>
        <v>0.58966471319058733</v>
      </c>
      <c r="AP12" s="157">
        <f t="shared" si="7"/>
        <v>0.5887425368740008</v>
      </c>
      <c r="AQ12" s="157">
        <f t="shared" si="8"/>
        <v>0.81811264500872194</v>
      </c>
      <c r="AR12" s="157">
        <f t="shared" si="9"/>
        <v>0.55588770322698033</v>
      </c>
      <c r="AS12" s="157">
        <f t="shared" si="10"/>
        <v>0.61193119574758248</v>
      </c>
      <c r="AT12" s="157">
        <f t="shared" si="11"/>
        <v>0.53029614319348128</v>
      </c>
      <c r="AU12" s="157">
        <f t="shared" si="12"/>
        <v>0.65521819073438026</v>
      </c>
      <c r="AV12" s="157">
        <f t="shared" ref="AV12" si="24">(AF12/O12)*10</f>
        <v>0.61421681297858699</v>
      </c>
      <c r="AW12" s="52">
        <f t="shared" ref="AW12" si="25">IF(AV12="","",(AV12-AU12)/AU12)</f>
        <v>-6.2576678022077184E-2</v>
      </c>
      <c r="AY12" s="105"/>
      <c r="AZ12" s="105"/>
    </row>
    <row r="13" spans="1:52" ht="20.100000000000001" customHeight="1" x14ac:dyDescent="0.25">
      <c r="A13" s="121" t="s">
        <v>79</v>
      </c>
      <c r="B13" s="19">
        <v>153878.58000000007</v>
      </c>
      <c r="C13" s="154">
        <v>146271.1</v>
      </c>
      <c r="D13" s="154">
        <v>129654.32999999994</v>
      </c>
      <c r="E13" s="154">
        <v>179800.25999999989</v>
      </c>
      <c r="F13" s="154">
        <v>269493.00999999989</v>
      </c>
      <c r="G13" s="154">
        <v>237770.30999999997</v>
      </c>
      <c r="H13" s="154">
        <v>147807.46000000011</v>
      </c>
      <c r="I13" s="154">
        <v>207312.03999999983</v>
      </c>
      <c r="J13" s="202">
        <v>176243.62</v>
      </c>
      <c r="K13" s="202">
        <v>278687.1700000001</v>
      </c>
      <c r="L13" s="202">
        <v>285820.33000000013</v>
      </c>
      <c r="M13" s="202">
        <v>278908.12</v>
      </c>
      <c r="N13" s="202">
        <v>236057.12999999974</v>
      </c>
      <c r="O13" s="119"/>
      <c r="P13" s="52" t="str">
        <f t="shared" si="15"/>
        <v/>
      </c>
      <c r="R13" s="109" t="s">
        <v>79</v>
      </c>
      <c r="S13" s="19">
        <v>8304.4390000000039</v>
      </c>
      <c r="T13" s="154">
        <v>7350.9219999999987</v>
      </c>
      <c r="U13" s="154">
        <v>8610.476999999999</v>
      </c>
      <c r="V13" s="154">
        <v>14121.920000000007</v>
      </c>
      <c r="W13" s="154">
        <v>13262.653999999999</v>
      </c>
      <c r="X13" s="154">
        <v>12363.967000000001</v>
      </c>
      <c r="Y13" s="154">
        <v>8473.6030000000046</v>
      </c>
      <c r="Z13" s="154">
        <v>11749.72900000001</v>
      </c>
      <c r="AA13" s="154">
        <v>14285.174000000001</v>
      </c>
      <c r="AB13" s="154">
        <v>14287.105000000005</v>
      </c>
      <c r="AC13" s="154">
        <v>16611.900999999998</v>
      </c>
      <c r="AD13" s="154">
        <v>15670.151999999995</v>
      </c>
      <c r="AE13" s="154">
        <v>16724.077000000001</v>
      </c>
      <c r="AF13" s="119"/>
      <c r="AG13" s="52" t="str">
        <f t="shared" si="16"/>
        <v/>
      </c>
      <c r="AI13" s="125">
        <f t="shared" si="0"/>
        <v>0.53967478774498701</v>
      </c>
      <c r="AJ13" s="157">
        <f t="shared" si="1"/>
        <v>0.50255463998014638</v>
      </c>
      <c r="AK13" s="157">
        <f t="shared" si="2"/>
        <v>0.66411025378018629</v>
      </c>
      <c r="AL13" s="157">
        <f t="shared" si="3"/>
        <v>0.78542266846555253</v>
      </c>
      <c r="AM13" s="157">
        <f t="shared" si="4"/>
        <v>0.49213350654252608</v>
      </c>
      <c r="AN13" s="157">
        <f t="shared" si="5"/>
        <v>0.51999625184490039</v>
      </c>
      <c r="AO13" s="157">
        <f t="shared" si="6"/>
        <v>0.57328655806682549</v>
      </c>
      <c r="AP13" s="157">
        <f t="shared" si="7"/>
        <v>0.56676539384784497</v>
      </c>
      <c r="AQ13" s="157">
        <f t="shared" si="8"/>
        <v>0.81053566648256559</v>
      </c>
      <c r="AR13" s="157">
        <f t="shared" si="9"/>
        <v>0.51265743593434887</v>
      </c>
      <c r="AS13" s="157">
        <f t="shared" si="10"/>
        <v>0.58120081940987156</v>
      </c>
      <c r="AT13" s="157">
        <f t="shared" si="11"/>
        <v>0.56183921787576485</v>
      </c>
      <c r="AU13" s="157">
        <f t="shared" si="12"/>
        <v>0.70847582532245557</v>
      </c>
      <c r="AV13" s="157"/>
      <c r="AW13" s="52"/>
      <c r="AY13" s="105"/>
      <c r="AZ13" s="105"/>
    </row>
    <row r="14" spans="1:52" ht="20.100000000000001" customHeight="1" x14ac:dyDescent="0.25">
      <c r="A14" s="121" t="s">
        <v>80</v>
      </c>
      <c r="B14" s="19">
        <v>172907.80999999991</v>
      </c>
      <c r="C14" s="154">
        <v>197865.85999999996</v>
      </c>
      <c r="D14" s="154">
        <v>108818.47999999997</v>
      </c>
      <c r="E14" s="154">
        <v>128700.31000000001</v>
      </c>
      <c r="F14" s="154">
        <v>196874.73</v>
      </c>
      <c r="G14" s="154">
        <v>236496.18999999983</v>
      </c>
      <c r="H14" s="154">
        <v>161286.66999999981</v>
      </c>
      <c r="I14" s="154">
        <v>171590.03999999995</v>
      </c>
      <c r="J14" s="202">
        <v>180155.07</v>
      </c>
      <c r="K14" s="202">
        <v>296232.94000000058</v>
      </c>
      <c r="L14" s="202">
        <v>286301.54999999993</v>
      </c>
      <c r="M14" s="202">
        <v>219196.88999999978</v>
      </c>
      <c r="N14" s="202">
        <v>242636.11999999979</v>
      </c>
      <c r="O14" s="119"/>
      <c r="P14" s="52" t="str">
        <f t="shared" si="15"/>
        <v/>
      </c>
      <c r="R14" s="109" t="s">
        <v>80</v>
      </c>
      <c r="S14" s="19">
        <v>7854.7379999999985</v>
      </c>
      <c r="T14" s="154">
        <v>8326.2219999999998</v>
      </c>
      <c r="U14" s="154">
        <v>7079.4509999999991</v>
      </c>
      <c r="V14" s="154">
        <v>9224.3630000000012</v>
      </c>
      <c r="W14" s="154">
        <v>8588.8440000000028</v>
      </c>
      <c r="X14" s="154">
        <v>10903.496999999998</v>
      </c>
      <c r="Y14" s="154">
        <v>9835.2980000000043</v>
      </c>
      <c r="Z14" s="154">
        <v>10047.059999999994</v>
      </c>
      <c r="AA14" s="154">
        <v>13857.925999999999</v>
      </c>
      <c r="AB14" s="154">
        <v>14770.591999999991</v>
      </c>
      <c r="AC14" s="154">
        <v>15842.40800000001</v>
      </c>
      <c r="AD14" s="154">
        <v>12842.719000000006</v>
      </c>
      <c r="AE14" s="154">
        <v>16614.627</v>
      </c>
      <c r="AF14" s="119"/>
      <c r="AG14" s="52" t="str">
        <f t="shared" si="16"/>
        <v/>
      </c>
      <c r="AI14" s="125">
        <f t="shared" si="0"/>
        <v>0.45427317597741834</v>
      </c>
      <c r="AJ14" s="157">
        <f t="shared" si="1"/>
        <v>0.4208013449111434</v>
      </c>
      <c r="AK14" s="157">
        <f t="shared" si="2"/>
        <v>0.65057433259497854</v>
      </c>
      <c r="AL14" s="157">
        <f t="shared" si="3"/>
        <v>0.71673199543963806</v>
      </c>
      <c r="AM14" s="157">
        <f t="shared" si="4"/>
        <v>0.436259341155668</v>
      </c>
      <c r="AN14" s="157">
        <f t="shared" si="5"/>
        <v>0.46104324133086483</v>
      </c>
      <c r="AO14" s="157">
        <f t="shared" si="6"/>
        <v>0.60980228558256033</v>
      </c>
      <c r="AP14" s="157">
        <f t="shared" si="7"/>
        <v>0.58552699212611625</v>
      </c>
      <c r="AQ14" s="157">
        <f t="shared" si="8"/>
        <v>0.76922209294470589</v>
      </c>
      <c r="AR14" s="157">
        <f t="shared" si="9"/>
        <v>0.49861409740591178</v>
      </c>
      <c r="AS14" s="157">
        <f t="shared" si="10"/>
        <v>0.55334691691330395</v>
      </c>
      <c r="AT14" s="157">
        <f t="shared" si="11"/>
        <v>0.58589877803467094</v>
      </c>
      <c r="AU14" s="157">
        <f t="shared" si="12"/>
        <v>0.6847548913986925</v>
      </c>
      <c r="AV14" s="157"/>
      <c r="AW14" s="52"/>
      <c r="AY14" s="105"/>
      <c r="AZ14" s="105"/>
    </row>
    <row r="15" spans="1:52" ht="20.100000000000001" customHeight="1" x14ac:dyDescent="0.25">
      <c r="A15" s="121" t="s">
        <v>81</v>
      </c>
      <c r="B15" s="19">
        <v>184668.65</v>
      </c>
      <c r="C15" s="154">
        <v>144340.81999999992</v>
      </c>
      <c r="D15" s="154">
        <v>80105.51999999996</v>
      </c>
      <c r="E15" s="154">
        <v>122946.30000000002</v>
      </c>
      <c r="F15" s="154">
        <v>216355.29000000004</v>
      </c>
      <c r="G15" s="154">
        <v>152646.59000000005</v>
      </c>
      <c r="H15" s="154">
        <v>149729.00999999972</v>
      </c>
      <c r="I15" s="154">
        <v>137518.23999999996</v>
      </c>
      <c r="J15" s="202">
        <v>158081.72</v>
      </c>
      <c r="K15" s="202">
        <v>248455.1099999999</v>
      </c>
      <c r="L15" s="202">
        <v>193947.6099999999</v>
      </c>
      <c r="M15" s="202">
        <v>185986.09999999983</v>
      </c>
      <c r="N15" s="202">
        <v>274125.09999999974</v>
      </c>
      <c r="O15" s="119"/>
      <c r="P15" s="52" t="str">
        <f t="shared" si="15"/>
        <v/>
      </c>
      <c r="R15" s="109" t="s">
        <v>81</v>
      </c>
      <c r="S15" s="19">
        <v>8976.5390000000007</v>
      </c>
      <c r="T15" s="154">
        <v>8231.4969999999994</v>
      </c>
      <c r="U15" s="154">
        <v>7380.0529999999981</v>
      </c>
      <c r="V15" s="154">
        <v>9158.0150000000012</v>
      </c>
      <c r="W15" s="154">
        <v>11920.680999999999</v>
      </c>
      <c r="X15" s="154">
        <v>8611.9049999999952</v>
      </c>
      <c r="Y15" s="154">
        <v>9047.3699999999972</v>
      </c>
      <c r="Z15" s="154">
        <v>10872.128000000008</v>
      </c>
      <c r="AA15" s="154">
        <v>13645.628000000001</v>
      </c>
      <c r="AB15" s="154">
        <v>13484.313000000007</v>
      </c>
      <c r="AC15" s="154">
        <v>12902.209999999997</v>
      </c>
      <c r="AD15" s="154">
        <v>12615.414999999995</v>
      </c>
      <c r="AE15" s="154">
        <v>19603.920000000002</v>
      </c>
      <c r="AF15" s="119"/>
      <c r="AG15" s="52" t="str">
        <f t="shared" si="16"/>
        <v/>
      </c>
      <c r="AI15" s="125">
        <f t="shared" si="0"/>
        <v>0.48608894904468092</v>
      </c>
      <c r="AJ15" s="157">
        <f t="shared" si="1"/>
        <v>0.57028198953005838</v>
      </c>
      <c r="AK15" s="157">
        <f t="shared" si="2"/>
        <v>0.92129144158854492</v>
      </c>
      <c r="AL15" s="157">
        <f t="shared" si="3"/>
        <v>0.7448792684285741</v>
      </c>
      <c r="AM15" s="157">
        <f t="shared" si="4"/>
        <v>0.55097709882665669</v>
      </c>
      <c r="AN15" s="157">
        <f t="shared" si="5"/>
        <v>0.56417277320115655</v>
      </c>
      <c r="AO15" s="157">
        <f t="shared" si="6"/>
        <v>0.60424963739491866</v>
      </c>
      <c r="AP15" s="157">
        <f t="shared" si="7"/>
        <v>0.79059534211607208</v>
      </c>
      <c r="AQ15" s="157">
        <f t="shared" si="8"/>
        <v>0.86320088116450155</v>
      </c>
      <c r="AR15" s="157">
        <f t="shared" si="9"/>
        <v>0.54272632991931669</v>
      </c>
      <c r="AS15" s="157">
        <f t="shared" si="10"/>
        <v>0.66524202077045469</v>
      </c>
      <c r="AT15" s="157">
        <f t="shared" si="11"/>
        <v>0.67829880835180723</v>
      </c>
      <c r="AU15" s="157">
        <f t="shared" si="12"/>
        <v>0.71514501955494125</v>
      </c>
      <c r="AV15" s="157"/>
      <c r="AW15" s="52"/>
      <c r="AY15" s="105"/>
      <c r="AZ15" s="105"/>
    </row>
    <row r="16" spans="1:52" ht="20.100000000000001" customHeight="1" x14ac:dyDescent="0.25">
      <c r="A16" s="121" t="s">
        <v>82</v>
      </c>
      <c r="B16" s="19">
        <v>175049.21999999997</v>
      </c>
      <c r="C16" s="154">
        <v>101082.92000000001</v>
      </c>
      <c r="D16" s="154">
        <v>69030.890000000014</v>
      </c>
      <c r="E16" s="154">
        <v>154535.30999999976</v>
      </c>
      <c r="F16" s="154">
        <v>191998.53000000006</v>
      </c>
      <c r="G16" s="154">
        <v>123638.51</v>
      </c>
      <c r="H16" s="154">
        <v>139323.20999999988</v>
      </c>
      <c r="I16" s="154">
        <v>159510.34999999989</v>
      </c>
      <c r="J16" s="202">
        <v>217871.62</v>
      </c>
      <c r="K16" s="202">
        <v>280257.64000000013</v>
      </c>
      <c r="L16" s="202">
        <v>221165.11999999979</v>
      </c>
      <c r="M16" s="202">
        <v>222116.84000000008</v>
      </c>
      <c r="N16" s="202">
        <v>259394.99000000002</v>
      </c>
      <c r="O16" s="119"/>
      <c r="P16" s="52" t="str">
        <f t="shared" si="15"/>
        <v/>
      </c>
      <c r="R16" s="109" t="s">
        <v>82</v>
      </c>
      <c r="S16" s="19">
        <v>8917.1569999999974</v>
      </c>
      <c r="T16" s="154">
        <v>6317.9840000000004</v>
      </c>
      <c r="U16" s="154">
        <v>6844.7550000000019</v>
      </c>
      <c r="V16" s="154">
        <v>12425.312000000002</v>
      </c>
      <c r="W16" s="154">
        <v>11852.688999999998</v>
      </c>
      <c r="X16" s="154">
        <v>8900.4360000000015</v>
      </c>
      <c r="Y16" s="154">
        <v>10677.083000000001</v>
      </c>
      <c r="Z16" s="154">
        <v>13098.086000000008</v>
      </c>
      <c r="AA16" s="154">
        <v>16740.395</v>
      </c>
      <c r="AB16" s="154">
        <v>17459.428999999986</v>
      </c>
      <c r="AC16" s="154">
        <v>14265.805999999997</v>
      </c>
      <c r="AD16" s="154">
        <v>13945.046000000009</v>
      </c>
      <c r="AE16" s="154">
        <v>17808.539999999997</v>
      </c>
      <c r="AF16" s="119"/>
      <c r="AG16" s="52" t="str">
        <f t="shared" si="16"/>
        <v/>
      </c>
      <c r="AI16" s="125">
        <f t="shared" si="0"/>
        <v>0.50940855377704619</v>
      </c>
      <c r="AJ16" s="157">
        <f t="shared" si="1"/>
        <v>0.62502982699747878</v>
      </c>
      <c r="AK16" s="157">
        <f t="shared" si="2"/>
        <v>0.99154958019518513</v>
      </c>
      <c r="AL16" s="157">
        <f t="shared" si="3"/>
        <v>0.80404355483546253</v>
      </c>
      <c r="AM16" s="157">
        <f t="shared" si="4"/>
        <v>0.61733227853359063</v>
      </c>
      <c r="AN16" s="157">
        <f t="shared" si="5"/>
        <v>0.71987570862832317</v>
      </c>
      <c r="AO16" s="157">
        <f t="shared" si="6"/>
        <v>0.76635350276526137</v>
      </c>
      <c r="AP16" s="157">
        <f t="shared" si="7"/>
        <v>0.8211433301976967</v>
      </c>
      <c r="AQ16" s="157">
        <f t="shared" si="8"/>
        <v>0.76836051432490382</v>
      </c>
      <c r="AR16" s="157">
        <f t="shared" si="9"/>
        <v>0.62297780713489115</v>
      </c>
      <c r="AS16" s="157">
        <f t="shared" si="10"/>
        <v>0.64502965024503012</v>
      </c>
      <c r="AT16" s="157">
        <f t="shared" si="11"/>
        <v>0.62782479707526928</v>
      </c>
      <c r="AU16" s="157">
        <f t="shared" si="12"/>
        <v>0.68654140158990717</v>
      </c>
      <c r="AV16" s="157"/>
      <c r="AW16" s="52"/>
      <c r="AY16" s="105"/>
      <c r="AZ16" s="105"/>
    </row>
    <row r="17" spans="1:52" ht="20.100000000000001" customHeight="1" x14ac:dyDescent="0.25">
      <c r="A17" s="121" t="s">
        <v>83</v>
      </c>
      <c r="B17" s="19">
        <v>143652.40999999997</v>
      </c>
      <c r="C17" s="154">
        <v>108321.03000000003</v>
      </c>
      <c r="D17" s="154">
        <v>126056.69</v>
      </c>
      <c r="E17" s="154">
        <v>102105.74999999991</v>
      </c>
      <c r="F17" s="154">
        <v>191150.96000000002</v>
      </c>
      <c r="G17" s="154">
        <v>143866.02999999988</v>
      </c>
      <c r="H17" s="154">
        <v>151239.86000000007</v>
      </c>
      <c r="I17" s="154">
        <v>135902.21999999988</v>
      </c>
      <c r="J17" s="202">
        <v>269362.65000000002</v>
      </c>
      <c r="K17" s="202">
        <v>228067.11000000004</v>
      </c>
      <c r="L17" s="202">
        <v>226213.38000000006</v>
      </c>
      <c r="M17" s="202">
        <v>214361.34999999995</v>
      </c>
      <c r="N17" s="202">
        <v>276512.30000000005</v>
      </c>
      <c r="O17" s="119"/>
      <c r="P17" s="52" t="str">
        <f t="shared" si="15"/>
        <v/>
      </c>
      <c r="R17" s="109" t="s">
        <v>83</v>
      </c>
      <c r="S17" s="19">
        <v>8623.6640000000007</v>
      </c>
      <c r="T17" s="154">
        <v>7729.3239999999987</v>
      </c>
      <c r="U17" s="154">
        <v>10518.219000000001</v>
      </c>
      <c r="V17" s="154">
        <v>7756.1780000000035</v>
      </c>
      <c r="W17" s="154">
        <v>12715.098000000002</v>
      </c>
      <c r="X17" s="154">
        <v>10229.966999999997</v>
      </c>
      <c r="Y17" s="154">
        <v>10778.716999999997</v>
      </c>
      <c r="Z17" s="154">
        <v>11138.637000000001</v>
      </c>
      <c r="AA17" s="154">
        <v>17757.596000000001</v>
      </c>
      <c r="AB17" s="154">
        <v>15905.198000000008</v>
      </c>
      <c r="AC17" s="154">
        <v>14901.102000000014</v>
      </c>
      <c r="AD17" s="154">
        <v>15769.840000000007</v>
      </c>
      <c r="AE17" s="154">
        <v>21137.471000000001</v>
      </c>
      <c r="AF17" s="119"/>
      <c r="AG17" s="52" t="str">
        <f t="shared" si="16"/>
        <v/>
      </c>
      <c r="AI17" s="125">
        <f t="shared" ref="AI17:AJ23" si="26">(S17/B17)*10</f>
        <v>0.60031460662581315</v>
      </c>
      <c r="AJ17" s="157">
        <f t="shared" si="26"/>
        <v>0.71355709966938063</v>
      </c>
      <c r="AK17" s="157">
        <f t="shared" ref="AK17:AN19" si="27">IF(U17="","",(U17/D17)*10)</f>
        <v>0.83440387019522733</v>
      </c>
      <c r="AL17" s="157">
        <f t="shared" si="27"/>
        <v>0.75962205850307263</v>
      </c>
      <c r="AM17" s="157">
        <f t="shared" si="27"/>
        <v>0.665186196292187</v>
      </c>
      <c r="AN17" s="157">
        <f t="shared" si="27"/>
        <v>0.71107592250929597</v>
      </c>
      <c r="AO17" s="157">
        <f t="shared" ref="AO17:AS22" si="28">(Y17/H17)*10</f>
        <v>0.71269022597614096</v>
      </c>
      <c r="AP17" s="157">
        <f t="shared" si="28"/>
        <v>0.81960669958150867</v>
      </c>
      <c r="AQ17" s="157">
        <f t="shared" si="28"/>
        <v>0.65924492501094711</v>
      </c>
      <c r="AR17" s="157">
        <f t="shared" si="28"/>
        <v>0.69739113193480651</v>
      </c>
      <c r="AS17" s="157">
        <f t="shared" si="28"/>
        <v>0.65871886092679444</v>
      </c>
      <c r="AT17" s="157">
        <f t="shared" si="11"/>
        <v>0.73566620101991387</v>
      </c>
      <c r="AU17" s="157">
        <f t="shared" si="12"/>
        <v>0.76443149183598691</v>
      </c>
      <c r="AV17" s="157"/>
      <c r="AW17" s="52"/>
      <c r="AY17" s="105"/>
      <c r="AZ17" s="105"/>
    </row>
    <row r="18" spans="1:52" ht="20.100000000000001" customHeight="1" thickBot="1" x14ac:dyDescent="0.3">
      <c r="A18" s="121" t="s">
        <v>84</v>
      </c>
      <c r="B18" s="19">
        <v>152913.45000000004</v>
      </c>
      <c r="C18" s="154">
        <v>216589.59999999995</v>
      </c>
      <c r="D18" s="154">
        <v>85917.549999999959</v>
      </c>
      <c r="E18" s="154">
        <v>230072.31999999998</v>
      </c>
      <c r="F18" s="154">
        <v>233366.15000000014</v>
      </c>
      <c r="G18" s="154">
        <v>149347.89999999994</v>
      </c>
      <c r="H18" s="154">
        <v>169726.70999999988</v>
      </c>
      <c r="I18" s="154">
        <v>161609.71999999994</v>
      </c>
      <c r="J18" s="202">
        <v>201683.16</v>
      </c>
      <c r="K18" s="202">
        <v>231436.16000000015</v>
      </c>
      <c r="L18" s="202">
        <v>249510.86000000004</v>
      </c>
      <c r="M18" s="202">
        <v>245114.83000000005</v>
      </c>
      <c r="N18" s="202">
        <v>297038.52000000054</v>
      </c>
      <c r="O18" s="119"/>
      <c r="P18" s="52" t="str">
        <f t="shared" si="15"/>
        <v/>
      </c>
      <c r="R18" s="109" t="s">
        <v>84</v>
      </c>
      <c r="S18" s="19">
        <v>8608.0499999999975</v>
      </c>
      <c r="T18" s="154">
        <v>10777.051000000001</v>
      </c>
      <c r="U18" s="154">
        <v>8423.9280000000035</v>
      </c>
      <c r="V18" s="154">
        <v>14158.847</v>
      </c>
      <c r="W18" s="154">
        <v>13639.642000000007</v>
      </c>
      <c r="X18" s="154">
        <v>9440.7710000000006</v>
      </c>
      <c r="Y18" s="154">
        <v>11551.010000000002</v>
      </c>
      <c r="Z18" s="154">
        <v>14804.034999999996</v>
      </c>
      <c r="AA18" s="154">
        <v>13581.739</v>
      </c>
      <c r="AB18" s="154">
        <v>16207.478999999999</v>
      </c>
      <c r="AC18" s="154">
        <v>14210.079999999994</v>
      </c>
      <c r="AD18" s="154">
        <v>17409.10100000001</v>
      </c>
      <c r="AE18" s="154">
        <v>19690.529000000002</v>
      </c>
      <c r="AF18" s="119"/>
      <c r="AG18" s="52" t="str">
        <f t="shared" si="16"/>
        <v/>
      </c>
      <c r="AI18" s="125">
        <f t="shared" si="26"/>
        <v>0.56293609227965202</v>
      </c>
      <c r="AJ18" s="157">
        <f t="shared" si="26"/>
        <v>0.49757933898949919</v>
      </c>
      <c r="AK18" s="157">
        <f t="shared" si="27"/>
        <v>0.98046650538801527</v>
      </c>
      <c r="AL18" s="157">
        <f t="shared" si="27"/>
        <v>0.61540853762851611</v>
      </c>
      <c r="AM18" s="157">
        <f t="shared" si="27"/>
        <v>0.58447388363736552</v>
      </c>
      <c r="AN18" s="157">
        <f t="shared" si="27"/>
        <v>0.63213282543644767</v>
      </c>
      <c r="AO18" s="157">
        <f t="shared" si="28"/>
        <v>0.68056524515204542</v>
      </c>
      <c r="AP18" s="157">
        <f t="shared" si="28"/>
        <v>0.91603617653690639</v>
      </c>
      <c r="AQ18" s="157">
        <f t="shared" si="28"/>
        <v>0.67341958545274683</v>
      </c>
      <c r="AR18" s="157">
        <f t="shared" si="28"/>
        <v>0.7003002037365289</v>
      </c>
      <c r="AS18" s="157">
        <f t="shared" si="28"/>
        <v>0.56951749515031103</v>
      </c>
      <c r="AT18" s="157">
        <f t="shared" si="11"/>
        <v>0.71024266463191987</v>
      </c>
      <c r="AU18" s="157">
        <f t="shared" si="12"/>
        <v>0.66289479896411974</v>
      </c>
      <c r="AV18" s="157"/>
      <c r="AW18" s="52"/>
      <c r="AY18" s="105"/>
      <c r="AZ18" s="105"/>
    </row>
    <row r="19" spans="1:52" ht="20.100000000000001" customHeight="1" thickBot="1" x14ac:dyDescent="0.3">
      <c r="A19" s="35" t="str">
        <f>'2'!A19</f>
        <v>jan-junho</v>
      </c>
      <c r="B19" s="167">
        <f>SUM(B7:B12)</f>
        <v>833192.8</v>
      </c>
      <c r="C19" s="168">
        <f t="shared" ref="C19:O19" si="29">SUM(C7:C12)</f>
        <v>721617.09999999986</v>
      </c>
      <c r="D19" s="168">
        <f t="shared" si="29"/>
        <v>696561.11</v>
      </c>
      <c r="E19" s="168">
        <f t="shared" si="29"/>
        <v>681369.69</v>
      </c>
      <c r="F19" s="168">
        <f t="shared" si="29"/>
        <v>1030959.7499999999</v>
      </c>
      <c r="G19" s="168">
        <f t="shared" si="29"/>
        <v>1117325.9099999999</v>
      </c>
      <c r="H19" s="168">
        <f t="shared" si="29"/>
        <v>885337.38000000012</v>
      </c>
      <c r="I19" s="168">
        <f t="shared" si="29"/>
        <v>1182378.2799999998</v>
      </c>
      <c r="J19" s="168">
        <f t="shared" si="29"/>
        <v>773803.46</v>
      </c>
      <c r="K19" s="168">
        <f t="shared" si="29"/>
        <v>1372125.0100000002</v>
      </c>
      <c r="L19" s="168">
        <f t="shared" si="29"/>
        <v>1282279.47</v>
      </c>
      <c r="M19" s="168">
        <f t="shared" si="29"/>
        <v>1605267.3700000006</v>
      </c>
      <c r="N19" s="168">
        <f t="shared" si="29"/>
        <v>1385658.379999999</v>
      </c>
      <c r="O19" s="302">
        <f t="shared" si="29"/>
        <v>1608111.9899999998</v>
      </c>
      <c r="P19" s="164">
        <f t="shared" si="15"/>
        <v>0.16054000986881123</v>
      </c>
      <c r="Q19" s="171"/>
      <c r="R19" s="170"/>
      <c r="S19" s="167">
        <f>SUM(S7:S12)</f>
        <v>38208.777999999998</v>
      </c>
      <c r="T19" s="168">
        <f t="shared" ref="T19:AF19" si="30">SUM(T7:T12)</f>
        <v>33181.569000000003</v>
      </c>
      <c r="U19" s="168">
        <f t="shared" si="30"/>
        <v>37514.417000000001</v>
      </c>
      <c r="V19" s="168">
        <f t="shared" si="30"/>
        <v>55554.365999999995</v>
      </c>
      <c r="W19" s="168">
        <f t="shared" si="30"/>
        <v>53174.383000000002</v>
      </c>
      <c r="X19" s="168">
        <f t="shared" si="30"/>
        <v>56304.366000000002</v>
      </c>
      <c r="Y19" s="168">
        <f t="shared" si="30"/>
        <v>49827.455000000009</v>
      </c>
      <c r="Z19" s="168">
        <f t="shared" si="30"/>
        <v>65496.251000000004</v>
      </c>
      <c r="AA19" s="168">
        <f t="shared" si="30"/>
        <v>64858.593000000008</v>
      </c>
      <c r="AB19" s="168">
        <f t="shared" si="30"/>
        <v>77094.222000000023</v>
      </c>
      <c r="AC19" s="168">
        <f t="shared" si="30"/>
        <v>77521.206000000006</v>
      </c>
      <c r="AD19" s="168">
        <f t="shared" si="30"/>
        <v>84613.765999999974</v>
      </c>
      <c r="AE19" s="168">
        <f t="shared" si="30"/>
        <v>93764.511000000013</v>
      </c>
      <c r="AF19" s="169">
        <f t="shared" si="30"/>
        <v>104179.20899999999</v>
      </c>
      <c r="AG19" s="61">
        <f t="shared" si="16"/>
        <v>0.11107291968919854</v>
      </c>
      <c r="AI19" s="172">
        <f t="shared" si="26"/>
        <v>0.45858267138170178</v>
      </c>
      <c r="AJ19" s="173">
        <f t="shared" si="26"/>
        <v>0.45982237671474258</v>
      </c>
      <c r="AK19" s="173">
        <f t="shared" si="27"/>
        <v>0.53856605632203614</v>
      </c>
      <c r="AL19" s="173">
        <f t="shared" si="27"/>
        <v>0.81533368471380052</v>
      </c>
      <c r="AM19" s="173">
        <f t="shared" si="27"/>
        <v>0.51577554797847358</v>
      </c>
      <c r="AN19" s="173">
        <f t="shared" si="27"/>
        <v>0.50392070474764172</v>
      </c>
      <c r="AO19" s="173">
        <f t="shared" si="28"/>
        <v>0.56280753671555139</v>
      </c>
      <c r="AP19" s="173">
        <f t="shared" si="28"/>
        <v>0.55393652021415696</v>
      </c>
      <c r="AQ19" s="173">
        <f t="shared" si="28"/>
        <v>0.838179154691296</v>
      </c>
      <c r="AR19" s="173">
        <f t="shared" si="28"/>
        <v>0.56186004509895204</v>
      </c>
      <c r="AS19" s="173">
        <f t="shared" si="28"/>
        <v>0.6045578036120316</v>
      </c>
      <c r="AT19" s="173">
        <f t="shared" si="11"/>
        <v>0.52710076577461318</v>
      </c>
      <c r="AU19" s="173">
        <f t="shared" si="12"/>
        <v>0.67667841044630417</v>
      </c>
      <c r="AV19" s="173">
        <f t="shared" si="13"/>
        <v>0.64783553414087791</v>
      </c>
      <c r="AW19" s="61">
        <f t="shared" ref="AW19:AW20" si="31">IF(AV19="","",(AV19-AU19)/AU19)</f>
        <v>-4.2624200595380156E-2</v>
      </c>
      <c r="AY19" s="105"/>
      <c r="AZ19" s="105"/>
    </row>
    <row r="20" spans="1:52" ht="20.100000000000001" customHeight="1" x14ac:dyDescent="0.25">
      <c r="A20" s="121" t="s">
        <v>85</v>
      </c>
      <c r="B20" s="19">
        <f>SUM(B7:B9)</f>
        <v>383996.99999999988</v>
      </c>
      <c r="C20" s="154">
        <f>SUM(C7:C9)</f>
        <v>360761.51999999996</v>
      </c>
      <c r="D20" s="154">
        <f>SUM(D7:D9)</f>
        <v>338161.04999999993</v>
      </c>
      <c r="E20" s="154">
        <f t="shared" ref="E20:N20" si="32">SUM(E7:E9)</f>
        <v>270933.47000000003</v>
      </c>
      <c r="F20" s="154">
        <f t="shared" si="32"/>
        <v>519508.35</v>
      </c>
      <c r="G20" s="154">
        <f t="shared" si="32"/>
        <v>534624.43999999983</v>
      </c>
      <c r="H20" s="154">
        <f t="shared" si="32"/>
        <v>446773.26</v>
      </c>
      <c r="I20" s="154">
        <f t="shared" si="32"/>
        <v>530786.49</v>
      </c>
      <c r="J20" s="154">
        <f t="shared" si="32"/>
        <v>340453.22</v>
      </c>
      <c r="K20" s="154">
        <f t="shared" si="32"/>
        <v>649895.34000000008</v>
      </c>
      <c r="L20" s="154">
        <f t="shared" si="32"/>
        <v>640920.42999999993</v>
      </c>
      <c r="M20" s="154">
        <f t="shared" ref="M20" si="33">SUM(M7:M9)</f>
        <v>817875.08000000077</v>
      </c>
      <c r="N20" s="154">
        <f t="shared" si="32"/>
        <v>652629.94999999914</v>
      </c>
      <c r="O20" s="147">
        <f>SUM(O7:O9)</f>
        <v>781390.75999999989</v>
      </c>
      <c r="P20" s="165">
        <f t="shared" si="15"/>
        <v>0.19729528195878984</v>
      </c>
      <c r="R20" s="109" t="s">
        <v>85</v>
      </c>
      <c r="S20" s="19">
        <f>SUM(S7:S9)</f>
        <v>17386.603999999999</v>
      </c>
      <c r="T20" s="154">
        <f t="shared" ref="T20" si="34">SUM(T7:T9)</f>
        <v>16187.608</v>
      </c>
      <c r="U20" s="154">
        <f>SUM(U7:U9)</f>
        <v>17207.878999999994</v>
      </c>
      <c r="V20" s="154">
        <f t="shared" ref="V20:AE20" si="35">SUM(V7:V9)</f>
        <v>22973.369000000002</v>
      </c>
      <c r="W20" s="154">
        <f t="shared" si="35"/>
        <v>26551.153999999995</v>
      </c>
      <c r="X20" s="154">
        <f t="shared" si="35"/>
        <v>26243.759999999998</v>
      </c>
      <c r="Y20" s="154">
        <f t="shared" si="35"/>
        <v>24497.342000000004</v>
      </c>
      <c r="Z20" s="154">
        <f t="shared" si="35"/>
        <v>29314.421999999999</v>
      </c>
      <c r="AA20" s="154">
        <f t="shared" si="35"/>
        <v>28198.834000000003</v>
      </c>
      <c r="AB20" s="154">
        <f t="shared" si="35"/>
        <v>37842.870999999999</v>
      </c>
      <c r="AC20" s="154">
        <f t="shared" si="35"/>
        <v>40547.094000000005</v>
      </c>
      <c r="AD20" s="154">
        <f t="shared" ref="AD20" si="36">SUM(AD7:AD9)</f>
        <v>42274.478999999992</v>
      </c>
      <c r="AE20" s="154">
        <f t="shared" si="35"/>
        <v>43123.891000000003</v>
      </c>
      <c r="AF20" s="202">
        <f>IF(AF9="","",SUM(AF7:AF9))</f>
        <v>51421.642999999996</v>
      </c>
      <c r="AG20" s="61">
        <f t="shared" si="16"/>
        <v>0.19241658875355178</v>
      </c>
      <c r="AI20" s="124">
        <f t="shared" si="26"/>
        <v>0.45277968317460826</v>
      </c>
      <c r="AJ20" s="156">
        <f t="shared" si="26"/>
        <v>0.44870661372088694</v>
      </c>
      <c r="AK20" s="156">
        <f t="shared" ref="AK20:AN22" si="37">(U20/D20)*10</f>
        <v>0.50886638186154198</v>
      </c>
      <c r="AL20" s="156">
        <f t="shared" si="37"/>
        <v>0.84793395958055684</v>
      </c>
      <c r="AM20" s="156">
        <f t="shared" si="37"/>
        <v>0.51108233390281399</v>
      </c>
      <c r="AN20" s="156">
        <f t="shared" si="37"/>
        <v>0.49088216019454722</v>
      </c>
      <c r="AO20" s="156">
        <f t="shared" si="28"/>
        <v>0.54831710384815791</v>
      </c>
      <c r="AP20" s="156">
        <f t="shared" si="28"/>
        <v>0.55228274555367829</v>
      </c>
      <c r="AQ20" s="156">
        <f t="shared" si="28"/>
        <v>0.82827338216980306</v>
      </c>
      <c r="AR20" s="156">
        <f t="shared" si="28"/>
        <v>0.5822917733184545</v>
      </c>
      <c r="AS20" s="156">
        <f t="shared" si="28"/>
        <v>0.63263850085103401</v>
      </c>
      <c r="AT20" s="156">
        <f t="shared" si="11"/>
        <v>0.51688185682341559</v>
      </c>
      <c r="AU20" s="156">
        <f t="shared" si="12"/>
        <v>0.66077094684361415</v>
      </c>
      <c r="AV20" s="156">
        <f t="shared" si="12"/>
        <v>0.65807846256078073</v>
      </c>
      <c r="AW20" s="61">
        <f t="shared" si="31"/>
        <v>-4.0747619060658453E-3</v>
      </c>
      <c r="AY20" s="105"/>
      <c r="AZ20" s="105"/>
    </row>
    <row r="21" spans="1:52" ht="20.100000000000001" customHeight="1" x14ac:dyDescent="0.25">
      <c r="A21" s="121" t="s">
        <v>86</v>
      </c>
      <c r="B21" s="19">
        <f>SUM(B10:B12)</f>
        <v>449195.80000000005</v>
      </c>
      <c r="C21" s="154">
        <f>SUM(C10:C12)</f>
        <v>360855.57999999996</v>
      </c>
      <c r="D21" s="154">
        <f>SUM(D10:D12)</f>
        <v>358400.06000000006</v>
      </c>
      <c r="E21" s="154">
        <f t="shared" ref="E21:N21" si="38">SUM(E10:E12)</f>
        <v>410436.21999999991</v>
      </c>
      <c r="F21" s="154">
        <f t="shared" si="38"/>
        <v>511451.39999999991</v>
      </c>
      <c r="G21" s="154">
        <f t="shared" si="38"/>
        <v>582701.47000000009</v>
      </c>
      <c r="H21" s="154">
        <f t="shared" si="38"/>
        <v>438564.12</v>
      </c>
      <c r="I21" s="154">
        <f t="shared" si="38"/>
        <v>651591.7899999998</v>
      </c>
      <c r="J21" s="154">
        <f t="shared" si="38"/>
        <v>433350.24</v>
      </c>
      <c r="K21" s="154">
        <f t="shared" si="38"/>
        <v>722229.66999999993</v>
      </c>
      <c r="L21" s="154">
        <f t="shared" si="38"/>
        <v>641359.04</v>
      </c>
      <c r="M21" s="154">
        <f t="shared" ref="M21" si="39">SUM(M10:M12)</f>
        <v>787392.28999999992</v>
      </c>
      <c r="N21" s="154">
        <f t="shared" si="38"/>
        <v>733028.42999999993</v>
      </c>
      <c r="O21" s="140">
        <f>IF(O12="","",SUM(O10:O12))</f>
        <v>826721.22999999986</v>
      </c>
      <c r="P21" s="102">
        <f t="shared" ref="P21" si="40">IF(O21="","",(O21-N21)/N21)</f>
        <v>0.1278160521004621</v>
      </c>
      <c r="R21" s="109" t="s">
        <v>86</v>
      </c>
      <c r="S21" s="19">
        <f>SUM(S10:S12)</f>
        <v>20822.173999999999</v>
      </c>
      <c r="T21" s="154">
        <f t="shared" ref="T21" si="41">SUM(T10:T12)</f>
        <v>16993.961000000003</v>
      </c>
      <c r="U21" s="154">
        <f>SUM(U10:U12)</f>
        <v>20306.538000000008</v>
      </c>
      <c r="V21" s="154">
        <f t="shared" ref="V21:AE21" si="42">SUM(V10:V12)</f>
        <v>32580.996999999992</v>
      </c>
      <c r="W21" s="154">
        <f t="shared" si="42"/>
        <v>26623.229000000007</v>
      </c>
      <c r="X21" s="154">
        <f t="shared" si="42"/>
        <v>30060.606000000007</v>
      </c>
      <c r="Y21" s="154">
        <f t="shared" si="42"/>
        <v>25330.112999999998</v>
      </c>
      <c r="Z21" s="154">
        <f t="shared" si="42"/>
        <v>36181.829000000005</v>
      </c>
      <c r="AA21" s="154">
        <f t="shared" si="42"/>
        <v>36659.758999999998</v>
      </c>
      <c r="AB21" s="154">
        <f t="shared" si="42"/>
        <v>39251.351000000017</v>
      </c>
      <c r="AC21" s="154">
        <f t="shared" si="42"/>
        <v>36974.111999999994</v>
      </c>
      <c r="AD21" s="154">
        <f t="shared" ref="AD21" si="43">SUM(AD10:AD12)</f>
        <v>42339.286999999997</v>
      </c>
      <c r="AE21" s="154">
        <f t="shared" si="42"/>
        <v>50640.62</v>
      </c>
      <c r="AF21" s="202">
        <f>IF(AF12="","",SUM(AF10:AF12))</f>
        <v>52757.565999999992</v>
      </c>
      <c r="AG21" s="52">
        <f t="shared" si="16"/>
        <v>4.1803319153675231E-2</v>
      </c>
      <c r="AI21" s="125">
        <f t="shared" si="26"/>
        <v>0.4635433813049899</v>
      </c>
      <c r="AJ21" s="157">
        <f t="shared" si="26"/>
        <v>0.4709352422927755</v>
      </c>
      <c r="AK21" s="157">
        <f t="shared" si="37"/>
        <v>0.56658857702200172</v>
      </c>
      <c r="AL21" s="157">
        <f t="shared" si="37"/>
        <v>0.7938138841645116</v>
      </c>
      <c r="AM21" s="157">
        <f t="shared" si="37"/>
        <v>0.52054269477021697</v>
      </c>
      <c r="AN21" s="157">
        <f t="shared" si="37"/>
        <v>0.51588347631935783</v>
      </c>
      <c r="AO21" s="157">
        <f t="shared" si="28"/>
        <v>0.57756920470374995</v>
      </c>
      <c r="AP21" s="157">
        <f t="shared" si="28"/>
        <v>0.55528368459031718</v>
      </c>
      <c r="AQ21" s="157">
        <f t="shared" si="28"/>
        <v>0.84596143295086201</v>
      </c>
      <c r="AR21" s="157">
        <f t="shared" si="28"/>
        <v>0.54347464013767288</v>
      </c>
      <c r="AS21" s="157">
        <f t="shared" si="28"/>
        <v>0.57649631008553326</v>
      </c>
      <c r="AT21" s="157">
        <f t="shared" si="11"/>
        <v>0.53771528547733172</v>
      </c>
      <c r="AU21" s="157">
        <f t="shared" si="12"/>
        <v>0.69084114513812245</v>
      </c>
      <c r="AV21" s="157">
        <f t="shared" ref="AV21" si="44">(AF21/O21)*10</f>
        <v>0.63815424215004135</v>
      </c>
      <c r="AW21" s="52">
        <f t="shared" ref="AW21" si="45">IF(AV21="","",(AV21-AU21)/AU21)</f>
        <v>-7.6264859669797472E-2</v>
      </c>
      <c r="AY21" s="105"/>
      <c r="AZ21" s="105"/>
    </row>
    <row r="22" spans="1:52" ht="20.100000000000001" customHeight="1" x14ac:dyDescent="0.25">
      <c r="A22" s="121" t="s">
        <v>87</v>
      </c>
      <c r="B22" s="19">
        <f>SUM(B13:B15)</f>
        <v>511455.04000000004</v>
      </c>
      <c r="C22" s="154">
        <f>SUM(C13:C15)</f>
        <v>488477.77999999991</v>
      </c>
      <c r="D22" s="154">
        <f>SUM(D13:D15)</f>
        <v>318578.32999999984</v>
      </c>
      <c r="E22" s="154">
        <f t="shared" ref="E22:N22" si="46">SUM(E13:E15)</f>
        <v>431446.86999999988</v>
      </c>
      <c r="F22" s="154">
        <f t="shared" si="46"/>
        <v>682723.02999999991</v>
      </c>
      <c r="G22" s="154">
        <f t="shared" si="46"/>
        <v>626913.08999999985</v>
      </c>
      <c r="H22" s="154">
        <f t="shared" si="46"/>
        <v>458823.13999999961</v>
      </c>
      <c r="I22" s="154">
        <f t="shared" si="46"/>
        <v>516420.31999999972</v>
      </c>
      <c r="J22" s="154">
        <f t="shared" si="46"/>
        <v>514480.41000000003</v>
      </c>
      <c r="K22" s="154">
        <f t="shared" si="46"/>
        <v>823375.22000000055</v>
      </c>
      <c r="L22" s="154">
        <f t="shared" si="46"/>
        <v>766069.49</v>
      </c>
      <c r="M22" s="154">
        <f t="shared" ref="M22" si="47">SUM(M13:M15)</f>
        <v>684091.10999999964</v>
      </c>
      <c r="N22" s="154">
        <f t="shared" si="46"/>
        <v>752818.34999999928</v>
      </c>
      <c r="O22" s="154"/>
      <c r="P22" s="52"/>
      <c r="R22" s="109" t="s">
        <v>87</v>
      </c>
      <c r="S22" s="19">
        <f>SUM(S13:S15)</f>
        <v>25135.716000000004</v>
      </c>
      <c r="T22" s="154">
        <f t="shared" ref="T22" si="48">SUM(T13:T15)</f>
        <v>23908.640999999996</v>
      </c>
      <c r="U22" s="154">
        <f>SUM(U13:U15)</f>
        <v>23069.980999999996</v>
      </c>
      <c r="V22" s="154">
        <f t="shared" ref="V22:AE22" si="49">SUM(V13:V15)</f>
        <v>32504.29800000001</v>
      </c>
      <c r="W22" s="154">
        <f t="shared" si="49"/>
        <v>33772.178999999996</v>
      </c>
      <c r="X22" s="154">
        <f t="shared" si="49"/>
        <v>31879.368999999995</v>
      </c>
      <c r="Y22" s="154">
        <f t="shared" si="49"/>
        <v>27356.271000000008</v>
      </c>
      <c r="Z22" s="154">
        <f t="shared" si="49"/>
        <v>32668.917000000012</v>
      </c>
      <c r="AA22" s="154">
        <f t="shared" si="49"/>
        <v>41788.728000000003</v>
      </c>
      <c r="AB22" s="154">
        <f t="shared" si="49"/>
        <v>42542.01</v>
      </c>
      <c r="AC22" s="154">
        <f t="shared" si="49"/>
        <v>45356.519000000008</v>
      </c>
      <c r="AD22" s="154">
        <f t="shared" ref="AD22" si="50">SUM(AD13:AD15)</f>
        <v>41128.285999999993</v>
      </c>
      <c r="AE22" s="154">
        <f t="shared" si="49"/>
        <v>52942.623999999996</v>
      </c>
      <c r="AF22" s="202" t="str">
        <f>IF(AF15="","",SUM(AF13:AF15))</f>
        <v/>
      </c>
      <c r="AG22" s="52" t="str">
        <f t="shared" si="16"/>
        <v/>
      </c>
      <c r="AI22" s="125">
        <f t="shared" si="26"/>
        <v>0.49145504558914899</v>
      </c>
      <c r="AJ22" s="157">
        <f t="shared" si="26"/>
        <v>0.48945196647429901</v>
      </c>
      <c r="AK22" s="157">
        <f t="shared" si="37"/>
        <v>0.72415411933385454</v>
      </c>
      <c r="AL22" s="157">
        <f t="shared" si="37"/>
        <v>0.75337892705074017</v>
      </c>
      <c r="AM22" s="157">
        <f t="shared" si="37"/>
        <v>0.49466881174346788</v>
      </c>
      <c r="AN22" s="157">
        <f t="shared" si="37"/>
        <v>0.50851337304186772</v>
      </c>
      <c r="AO22" s="157">
        <f t="shared" si="28"/>
        <v>0.59622692525926291</v>
      </c>
      <c r="AP22" s="157">
        <f t="shared" si="28"/>
        <v>0.63260324458185591</v>
      </c>
      <c r="AQ22" s="157">
        <f t="shared" si="28"/>
        <v>0.8122511020390456</v>
      </c>
      <c r="AR22" s="157">
        <f t="shared" si="28"/>
        <v>0.5166782891523013</v>
      </c>
      <c r="AS22" s="157">
        <f t="shared" si="28"/>
        <v>0.59206794673417951</v>
      </c>
      <c r="AT22" s="157">
        <f t="shared" si="11"/>
        <v>0.60121064868099239</v>
      </c>
      <c r="AU22" s="157">
        <f t="shared" si="12"/>
        <v>0.70325894686281276</v>
      </c>
      <c r="AV22" s="157"/>
      <c r="AW22" s="52"/>
      <c r="AY22" s="105"/>
      <c r="AZ22" s="105"/>
    </row>
    <row r="23" spans="1:52" ht="20.100000000000001" customHeight="1" thickBot="1" x14ac:dyDescent="0.3">
      <c r="A23" s="122" t="s">
        <v>88</v>
      </c>
      <c r="B23" s="21">
        <f>SUM(B16:B18)</f>
        <v>471615.07999999996</v>
      </c>
      <c r="C23" s="155">
        <f>SUM(C16:C18)</f>
        <v>425993.55</v>
      </c>
      <c r="D23" s="155">
        <f>SUM(D16:D18)</f>
        <v>281005.13</v>
      </c>
      <c r="E23" s="155">
        <f t="shared" ref="E23:N23" si="51">SUM(E16:E18)</f>
        <v>486713.37999999966</v>
      </c>
      <c r="F23" s="155">
        <f t="shared" si="51"/>
        <v>616515.64000000025</v>
      </c>
      <c r="G23" s="155">
        <f t="shared" si="51"/>
        <v>416852.43999999983</v>
      </c>
      <c r="H23" s="155">
        <f t="shared" si="51"/>
        <v>460289.7799999998</v>
      </c>
      <c r="I23" s="155">
        <f t="shared" si="51"/>
        <v>457022.28999999969</v>
      </c>
      <c r="J23" s="155">
        <f t="shared" si="51"/>
        <v>688917.43</v>
      </c>
      <c r="K23" s="155">
        <f t="shared" si="51"/>
        <v>739760.91000000038</v>
      </c>
      <c r="L23" s="155">
        <f t="shared" si="51"/>
        <v>696889.35999999987</v>
      </c>
      <c r="M23" s="155">
        <f t="shared" ref="M23" si="52">SUM(M16:M18)</f>
        <v>681593.02000000014</v>
      </c>
      <c r="N23" s="155">
        <f t="shared" si="51"/>
        <v>832945.81000000052</v>
      </c>
      <c r="O23" s="155"/>
      <c r="P23" s="55"/>
      <c r="R23" s="110" t="s">
        <v>88</v>
      </c>
      <c r="S23" s="21">
        <f>SUM(S16:S18)</f>
        <v>26148.870999999992</v>
      </c>
      <c r="T23" s="155">
        <f t="shared" ref="T23" si="53">SUM(T16:T18)</f>
        <v>24824.359</v>
      </c>
      <c r="U23" s="155">
        <f>SUM(U16:U18)</f>
        <v>25786.902000000006</v>
      </c>
      <c r="V23" s="155">
        <f t="shared" ref="V23:AE23" si="54">SUM(V16:V18)</f>
        <v>34340.337000000007</v>
      </c>
      <c r="W23" s="155">
        <f t="shared" si="54"/>
        <v>38207.429000000004</v>
      </c>
      <c r="X23" s="155">
        <f t="shared" si="54"/>
        <v>28571.173999999999</v>
      </c>
      <c r="Y23" s="155">
        <f t="shared" si="54"/>
        <v>33006.81</v>
      </c>
      <c r="Z23" s="155">
        <f t="shared" si="54"/>
        <v>39040.758000000002</v>
      </c>
      <c r="AA23" s="155">
        <f t="shared" si="54"/>
        <v>48079.73</v>
      </c>
      <c r="AB23" s="155">
        <f t="shared" si="54"/>
        <v>49572.105999999992</v>
      </c>
      <c r="AC23" s="155">
        <f t="shared" si="54"/>
        <v>43376.988000000005</v>
      </c>
      <c r="AD23" s="155">
        <f t="shared" ref="AD23" si="55">SUM(AD16:AD18)</f>
        <v>47123.987000000023</v>
      </c>
      <c r="AE23" s="155">
        <f t="shared" si="54"/>
        <v>58636.54</v>
      </c>
      <c r="AF23" s="203" t="str">
        <f>IF(AF18="","",SUM(AF16:AF18))</f>
        <v/>
      </c>
      <c r="AG23" s="55" t="str">
        <f t="shared" si="16"/>
        <v/>
      </c>
      <c r="AI23" s="126">
        <f t="shared" si="26"/>
        <v>0.55445366590058986</v>
      </c>
      <c r="AJ23" s="158">
        <f t="shared" si="26"/>
        <v>0.58274025510480154</v>
      </c>
      <c r="AK23" s="158">
        <f t="shared" ref="AK23:AS23" si="56">IF(AK18="","",(U23/D23)*10)</f>
        <v>0.91766659206541912</v>
      </c>
      <c r="AL23" s="158">
        <f t="shared" si="56"/>
        <v>0.70555563933746857</v>
      </c>
      <c r="AM23" s="158">
        <f t="shared" si="56"/>
        <v>0.61973170704963765</v>
      </c>
      <c r="AN23" s="158">
        <f t="shared" si="56"/>
        <v>0.68540258514499786</v>
      </c>
      <c r="AO23" s="158">
        <f t="shared" si="56"/>
        <v>0.71708761380711117</v>
      </c>
      <c r="AP23" s="158">
        <f t="shared" si="56"/>
        <v>0.85424187953721087</v>
      </c>
      <c r="AQ23" s="158">
        <f t="shared" si="56"/>
        <v>0.69790264995908136</v>
      </c>
      <c r="AR23" s="158">
        <f t="shared" si="56"/>
        <v>0.67010983318921202</v>
      </c>
      <c r="AS23" s="158">
        <f t="shared" si="56"/>
        <v>0.62243722590340611</v>
      </c>
      <c r="AT23" s="158">
        <f t="shared" ref="AT23" si="57">IF(AT18="","",(AD23/M23)*10)</f>
        <v>0.69138012886340905</v>
      </c>
      <c r="AU23" s="158">
        <f t="shared" ref="AU23" si="58">IF(AU18="","",(AE23/N23)*10)</f>
        <v>0.70396584382842342</v>
      </c>
      <c r="AV23" s="158"/>
      <c r="AW23" s="55"/>
      <c r="AY23" s="105"/>
      <c r="AZ23" s="105"/>
    </row>
    <row r="24" spans="1:52" x14ac:dyDescent="0.25">
      <c r="J24" s="119"/>
      <c r="K24" s="119"/>
      <c r="L24" s="119"/>
      <c r="M24" s="119"/>
      <c r="N24" s="119"/>
      <c r="R24" s="119">
        <f>SUM(S7:S18)</f>
        <v>89493.365000000005</v>
      </c>
      <c r="S24" s="119"/>
      <c r="T24" s="119"/>
      <c r="U24" s="119"/>
      <c r="V24" s="119"/>
      <c r="W24" s="119"/>
      <c r="X24" s="119"/>
      <c r="Y24" s="119"/>
      <c r="Z24" s="119"/>
      <c r="AA24" s="119"/>
      <c r="AB24" s="119"/>
      <c r="AC24" s="119"/>
      <c r="AD24" s="119"/>
      <c r="AE24" s="119"/>
      <c r="AF24" s="119"/>
      <c r="AY24" s="105"/>
      <c r="AZ24" s="105"/>
    </row>
    <row r="25" spans="1:52" ht="15.75" thickBot="1" x14ac:dyDescent="0.3">
      <c r="P25" s="205" t="s">
        <v>1</v>
      </c>
      <c r="AG25" s="289">
        <v>1000</v>
      </c>
      <c r="AW25" s="289" t="s">
        <v>47</v>
      </c>
      <c r="AY25" s="105"/>
      <c r="AZ25" s="105"/>
    </row>
    <row r="26" spans="1:52" ht="20.100000000000001" customHeight="1" x14ac:dyDescent="0.25">
      <c r="A26" s="334" t="s">
        <v>2</v>
      </c>
      <c r="B26" s="336" t="s">
        <v>71</v>
      </c>
      <c r="C26" s="330"/>
      <c r="D26" s="330"/>
      <c r="E26" s="330"/>
      <c r="F26" s="330"/>
      <c r="G26" s="330"/>
      <c r="H26" s="330"/>
      <c r="I26" s="330"/>
      <c r="J26" s="330"/>
      <c r="K26" s="330"/>
      <c r="L26" s="330"/>
      <c r="M26" s="330"/>
      <c r="N26" s="330"/>
      <c r="O26" s="331"/>
      <c r="P26" s="339" t="str">
        <f>P4</f>
        <v>D       2023/2022</v>
      </c>
      <c r="R26" s="337" t="s">
        <v>3</v>
      </c>
      <c r="S26" s="329" t="s">
        <v>71</v>
      </c>
      <c r="T26" s="330"/>
      <c r="U26" s="330"/>
      <c r="V26" s="330"/>
      <c r="W26" s="330"/>
      <c r="X26" s="330"/>
      <c r="Y26" s="330"/>
      <c r="Z26" s="330"/>
      <c r="AA26" s="330"/>
      <c r="AB26" s="330"/>
      <c r="AC26" s="330"/>
      <c r="AD26" s="330"/>
      <c r="AE26" s="330"/>
      <c r="AF26" s="331"/>
      <c r="AG26" s="339" t="str">
        <f>P26</f>
        <v>D       2023/2022</v>
      </c>
      <c r="AI26" s="329" t="s">
        <v>71</v>
      </c>
      <c r="AJ26" s="330"/>
      <c r="AK26" s="330"/>
      <c r="AL26" s="330"/>
      <c r="AM26" s="330"/>
      <c r="AN26" s="330"/>
      <c r="AO26" s="330"/>
      <c r="AP26" s="330"/>
      <c r="AQ26" s="330"/>
      <c r="AR26" s="330"/>
      <c r="AS26" s="330"/>
      <c r="AT26" s="330"/>
      <c r="AU26" s="330"/>
      <c r="AV26" s="331"/>
      <c r="AW26" s="339" t="str">
        <f>AG26</f>
        <v>D       2023/2022</v>
      </c>
      <c r="AY26" s="105"/>
      <c r="AZ26" s="105"/>
    </row>
    <row r="27" spans="1:52" ht="20.100000000000001" customHeight="1" thickBot="1" x14ac:dyDescent="0.3">
      <c r="A27" s="335"/>
      <c r="B27" s="99">
        <v>2010</v>
      </c>
      <c r="C27" s="135">
        <v>2011</v>
      </c>
      <c r="D27" s="135">
        <v>2012</v>
      </c>
      <c r="E27" s="135">
        <v>2013</v>
      </c>
      <c r="F27" s="135">
        <v>2014</v>
      </c>
      <c r="G27" s="135">
        <v>2015</v>
      </c>
      <c r="H27" s="135">
        <v>2016</v>
      </c>
      <c r="I27" s="135">
        <v>2017</v>
      </c>
      <c r="J27" s="135">
        <v>2018</v>
      </c>
      <c r="K27" s="135">
        <v>2019</v>
      </c>
      <c r="L27" s="135">
        <v>2020</v>
      </c>
      <c r="M27" s="135">
        <v>2021</v>
      </c>
      <c r="N27" s="135">
        <v>2022</v>
      </c>
      <c r="O27" s="133">
        <v>2023</v>
      </c>
      <c r="P27" s="340"/>
      <c r="R27" s="338"/>
      <c r="S27" s="25">
        <v>2010</v>
      </c>
      <c r="T27" s="135">
        <v>2011</v>
      </c>
      <c r="U27" s="135">
        <v>2012</v>
      </c>
      <c r="V27" s="135">
        <v>2013</v>
      </c>
      <c r="W27" s="135">
        <v>2014</v>
      </c>
      <c r="X27" s="135">
        <v>2015</v>
      </c>
      <c r="Y27" s="135">
        <v>2016</v>
      </c>
      <c r="Z27" s="135">
        <v>2017</v>
      </c>
      <c r="AA27" s="135">
        <v>2018</v>
      </c>
      <c r="AB27" s="135">
        <v>2019</v>
      </c>
      <c r="AC27" s="135">
        <v>2020</v>
      </c>
      <c r="AD27" s="135">
        <v>2021</v>
      </c>
      <c r="AE27" s="135">
        <v>2022</v>
      </c>
      <c r="AF27" s="133">
        <v>2023</v>
      </c>
      <c r="AG27" s="340"/>
      <c r="AI27" s="25">
        <v>2010</v>
      </c>
      <c r="AJ27" s="135">
        <v>2011</v>
      </c>
      <c r="AK27" s="135">
        <v>2012</v>
      </c>
      <c r="AL27" s="135">
        <v>2013</v>
      </c>
      <c r="AM27" s="135">
        <v>2014</v>
      </c>
      <c r="AN27" s="135">
        <v>2015</v>
      </c>
      <c r="AO27" s="135">
        <v>2016</v>
      </c>
      <c r="AP27" s="135">
        <v>2017</v>
      </c>
      <c r="AQ27" s="265">
        <v>2018</v>
      </c>
      <c r="AR27" s="135">
        <v>2019</v>
      </c>
      <c r="AS27" s="135">
        <v>2020</v>
      </c>
      <c r="AT27" s="176">
        <v>2021</v>
      </c>
      <c r="AU27" s="135">
        <v>2022</v>
      </c>
      <c r="AV27" s="266">
        <v>2023</v>
      </c>
      <c r="AW27" s="340"/>
      <c r="AY27" s="105"/>
      <c r="AZ27" s="105"/>
    </row>
    <row r="28" spans="1:52" ht="3" customHeight="1" thickBot="1" x14ac:dyDescent="0.3">
      <c r="A28" s="291" t="s">
        <v>89</v>
      </c>
      <c r="B28" s="293"/>
      <c r="C28" s="293"/>
      <c r="D28" s="293"/>
      <c r="E28" s="293"/>
      <c r="F28" s="293"/>
      <c r="G28" s="293"/>
      <c r="H28" s="293"/>
      <c r="I28" s="293"/>
      <c r="J28" s="293"/>
      <c r="K28" s="293"/>
      <c r="L28" s="293"/>
      <c r="M28" s="293"/>
      <c r="N28" s="293"/>
      <c r="O28" s="293"/>
      <c r="P28" s="294"/>
      <c r="R28" s="291"/>
      <c r="S28" s="293">
        <v>2010</v>
      </c>
      <c r="T28" s="293">
        <v>2011</v>
      </c>
      <c r="U28" s="293">
        <v>2012</v>
      </c>
      <c r="V28" s="293"/>
      <c r="W28" s="293"/>
      <c r="X28" s="293"/>
      <c r="Y28" s="293"/>
      <c r="Z28" s="293"/>
      <c r="AA28" s="293"/>
      <c r="AB28" s="293"/>
      <c r="AC28" s="293"/>
      <c r="AD28" s="293"/>
      <c r="AE28" s="293"/>
      <c r="AF28" s="293"/>
      <c r="AG28" s="294"/>
      <c r="AI28" s="290"/>
      <c r="AJ28" s="290"/>
      <c r="AK28" s="290"/>
      <c r="AL28" s="290"/>
      <c r="AM28" s="290"/>
      <c r="AN28" s="290"/>
      <c r="AO28" s="290"/>
      <c r="AP28" s="290"/>
      <c r="AQ28" s="290"/>
      <c r="AR28" s="290"/>
      <c r="AS28" s="290"/>
      <c r="AT28" s="290"/>
      <c r="AU28" s="290"/>
      <c r="AV28" s="290"/>
      <c r="AW28" s="292"/>
      <c r="AY28" s="105"/>
      <c r="AZ28" s="105"/>
    </row>
    <row r="29" spans="1:52" ht="20.100000000000001" customHeight="1" x14ac:dyDescent="0.25">
      <c r="A29" s="120" t="s">
        <v>73</v>
      </c>
      <c r="B29" s="39">
        <v>112112.93</v>
      </c>
      <c r="C29" s="153">
        <v>124900.3</v>
      </c>
      <c r="D29" s="153">
        <v>111319.11999999998</v>
      </c>
      <c r="E29" s="153">
        <v>99935.37</v>
      </c>
      <c r="F29" s="153">
        <v>181139.11</v>
      </c>
      <c r="G29" s="153">
        <v>165328.64999999985</v>
      </c>
      <c r="H29" s="153">
        <v>127338.22000000003</v>
      </c>
      <c r="I29" s="153">
        <v>165367.62</v>
      </c>
      <c r="J29" s="153">
        <v>107872.66</v>
      </c>
      <c r="K29" s="153">
        <v>201062.91000000003</v>
      </c>
      <c r="L29" s="153">
        <v>231082.82</v>
      </c>
      <c r="M29" s="153">
        <v>214265.47000000015</v>
      </c>
      <c r="N29" s="153">
        <v>189330.19999999984</v>
      </c>
      <c r="O29" s="112">
        <v>208685.84999999992</v>
      </c>
      <c r="P29" s="61">
        <f>IF(O29="","",(O29-N29)/N29)</f>
        <v>0.10223223764618691</v>
      </c>
      <c r="R29" s="109" t="s">
        <v>73</v>
      </c>
      <c r="S29" s="39">
        <v>5016.9969999999994</v>
      </c>
      <c r="T29" s="153">
        <v>5270.674</v>
      </c>
      <c r="U29" s="153">
        <v>5254.5140000000001</v>
      </c>
      <c r="V29" s="153">
        <v>8076.4090000000024</v>
      </c>
      <c r="W29" s="153">
        <v>9156.59</v>
      </c>
      <c r="X29" s="153">
        <v>7918.5499999999993</v>
      </c>
      <c r="Y29" s="153">
        <v>7480.9960000000019</v>
      </c>
      <c r="Z29" s="153">
        <v>9138.478000000001</v>
      </c>
      <c r="AA29" s="153">
        <v>8324.8559999999998</v>
      </c>
      <c r="AB29" s="153">
        <v>11927.749</v>
      </c>
      <c r="AC29" s="153">
        <v>14184.973999999998</v>
      </c>
      <c r="AD29" s="153">
        <v>11496.755999999994</v>
      </c>
      <c r="AE29" s="153">
        <v>12141.410000000002</v>
      </c>
      <c r="AF29" s="112">
        <v>14447.574999999997</v>
      </c>
      <c r="AG29" s="61">
        <f>IF(AF29="","",(AF29-AE29)/AE29)</f>
        <v>0.18994210721818924</v>
      </c>
      <c r="AI29" s="124">
        <f t="shared" ref="AI29:AI38" si="59">(S29/B29)*10</f>
        <v>0.44749494995804673</v>
      </c>
      <c r="AJ29" s="156">
        <f t="shared" ref="AJ29:AJ38" si="60">(T29/C29)*10</f>
        <v>0.42199049962249885</v>
      </c>
      <c r="AK29" s="156">
        <f t="shared" ref="AK29:AK38" si="61">(U29/D29)*10</f>
        <v>0.47202259593859536</v>
      </c>
      <c r="AL29" s="156">
        <f t="shared" ref="AL29:AL38" si="62">(V29/E29)*10</f>
        <v>0.8081632158864277</v>
      </c>
      <c r="AM29" s="156">
        <f t="shared" ref="AM29:AM38" si="63">(W29/F29)*10</f>
        <v>0.50550044106984959</v>
      </c>
      <c r="AN29" s="156">
        <f t="shared" ref="AN29:AN38" si="64">(X29/G29)*10</f>
        <v>0.47895812371298058</v>
      </c>
      <c r="AO29" s="156">
        <f t="shared" ref="AO29:AO38" si="65">(Y29/H29)*10</f>
        <v>0.58749022877813117</v>
      </c>
      <c r="AP29" s="156">
        <f t="shared" ref="AP29:AP38" si="66">(Z29/I29)*10</f>
        <v>0.55261592323817688</v>
      </c>
      <c r="AQ29" s="156">
        <f t="shared" ref="AQ29:AQ38" si="67">(AA29/J29)*10</f>
        <v>0.77172992674881657</v>
      </c>
      <c r="AR29" s="156">
        <f t="shared" ref="AR29:AR38" si="68">(AB29/K29)*10</f>
        <v>0.59323467465978674</v>
      </c>
      <c r="AS29" s="156">
        <f t="shared" ref="AS29:AS38" si="69">(AC29/L29)*10</f>
        <v>0.61384805672702092</v>
      </c>
      <c r="AT29" s="156">
        <f t="shared" ref="AT29:AT38" si="70">(AD29/M29)*10</f>
        <v>0.53656597117584959</v>
      </c>
      <c r="AU29" s="156">
        <f t="shared" ref="AU29:AU38" si="71">(AE29/N29)*10</f>
        <v>0.64128226769950125</v>
      </c>
      <c r="AV29" s="156">
        <f t="shared" ref="AV29:AV33" si="72">(AF29/O29)*10</f>
        <v>0.69231215245307731</v>
      </c>
      <c r="AW29" s="61">
        <f t="shared" ref="AW29" si="73">IF(AV29="","",(AV29-AU29)/AU29)</f>
        <v>7.957476344486758E-2</v>
      </c>
      <c r="AY29" s="105"/>
      <c r="AZ29" s="105"/>
    </row>
    <row r="30" spans="1:52" ht="20.100000000000001" customHeight="1" x14ac:dyDescent="0.25">
      <c r="A30" s="121" t="s">
        <v>74</v>
      </c>
      <c r="B30" s="19">
        <v>103555.23</v>
      </c>
      <c r="C30" s="154">
        <v>109603.07999999999</v>
      </c>
      <c r="D30" s="154">
        <v>90618.02</v>
      </c>
      <c r="E30" s="154">
        <v>91080.090000000011</v>
      </c>
      <c r="F30" s="154">
        <v>178641.27</v>
      </c>
      <c r="G30" s="154">
        <v>189277.91000000003</v>
      </c>
      <c r="H30" s="154">
        <v>160923.91</v>
      </c>
      <c r="I30" s="154">
        <v>180001.23</v>
      </c>
      <c r="J30" s="154">
        <v>100965.82</v>
      </c>
      <c r="K30" s="154">
        <v>238795.00999999998</v>
      </c>
      <c r="L30" s="154">
        <v>200191.72999999998</v>
      </c>
      <c r="M30" s="154">
        <v>256636.25000000012</v>
      </c>
      <c r="N30" s="154">
        <v>265295.4699999998</v>
      </c>
      <c r="O30" s="119">
        <v>263421.92999999988</v>
      </c>
      <c r="P30" s="52">
        <f t="shared" ref="P30:P45" si="74">IF(O30="","",(O30-N30)/N30)</f>
        <v>-7.0620881690890624E-3</v>
      </c>
      <c r="R30" s="109" t="s">
        <v>74</v>
      </c>
      <c r="S30" s="19">
        <v>4768.4190000000008</v>
      </c>
      <c r="T30" s="154">
        <v>5015.1330000000007</v>
      </c>
      <c r="U30" s="154">
        <v>4911.1499999999996</v>
      </c>
      <c r="V30" s="154">
        <v>7549.5049999999992</v>
      </c>
      <c r="W30" s="154">
        <v>9045.7329999999984</v>
      </c>
      <c r="X30" s="154">
        <v>9256.7200000000012</v>
      </c>
      <c r="Y30" s="154">
        <v>8296.7439999999988</v>
      </c>
      <c r="Z30" s="154">
        <v>9856.137999999999</v>
      </c>
      <c r="AA30" s="154">
        <v>9306.1540000000005</v>
      </c>
      <c r="AB30" s="154">
        <v>13709.666999999996</v>
      </c>
      <c r="AC30" s="154">
        <v>12449.267000000005</v>
      </c>
      <c r="AD30" s="154">
        <v>12684.448000000004</v>
      </c>
      <c r="AE30" s="154">
        <v>16621.906999999996</v>
      </c>
      <c r="AF30" s="119">
        <v>16093.979999999998</v>
      </c>
      <c r="AG30" s="52">
        <f t="shared" ref="AG30:AG45" si="75">IF(AF30="","",(AF30-AE30)/AE30)</f>
        <v>-3.1760916482085837E-2</v>
      </c>
      <c r="AI30" s="125">
        <f t="shared" si="59"/>
        <v>0.46047109354109889</v>
      </c>
      <c r="AJ30" s="157">
        <f t="shared" si="60"/>
        <v>0.45757226895448566</v>
      </c>
      <c r="AK30" s="157">
        <f t="shared" si="61"/>
        <v>0.5419617422671561</v>
      </c>
      <c r="AL30" s="157">
        <f t="shared" si="62"/>
        <v>0.82888642292733761</v>
      </c>
      <c r="AM30" s="157">
        <f t="shared" si="63"/>
        <v>0.50636300335303253</v>
      </c>
      <c r="AN30" s="157">
        <f t="shared" si="64"/>
        <v>0.48905442795728249</v>
      </c>
      <c r="AO30" s="157">
        <f t="shared" si="65"/>
        <v>0.51556937685642856</v>
      </c>
      <c r="AP30" s="157">
        <f t="shared" si="66"/>
        <v>0.54755948056577153</v>
      </c>
      <c r="AQ30" s="157">
        <f t="shared" si="67"/>
        <v>0.92171330852361721</v>
      </c>
      <c r="AR30" s="157">
        <f t="shared" si="68"/>
        <v>0.57411865515950256</v>
      </c>
      <c r="AS30" s="157">
        <f t="shared" si="69"/>
        <v>0.6218671970115851</v>
      </c>
      <c r="AT30" s="157">
        <f t="shared" si="70"/>
        <v>0.49425784549142993</v>
      </c>
      <c r="AU30" s="157">
        <f t="shared" si="71"/>
        <v>0.62654318974990453</v>
      </c>
      <c r="AV30" s="157">
        <f t="shared" si="72"/>
        <v>0.61095824482039163</v>
      </c>
      <c r="AW30" s="52">
        <f t="shared" ref="AW30" si="76">IF(AV30="","",(AV30-AU30)/AU30)</f>
        <v>-2.4874494184086333E-2</v>
      </c>
      <c r="AY30" s="105"/>
      <c r="AZ30" s="105"/>
    </row>
    <row r="31" spans="1:52" ht="20.100000000000001" customHeight="1" x14ac:dyDescent="0.25">
      <c r="A31" s="121" t="s">
        <v>75</v>
      </c>
      <c r="B31" s="19">
        <v>167818.00999999992</v>
      </c>
      <c r="C31" s="154">
        <v>125233.35</v>
      </c>
      <c r="D31" s="154">
        <v>135773.26999999996</v>
      </c>
      <c r="E31" s="154">
        <v>78339.37000000001</v>
      </c>
      <c r="F31" s="154">
        <v>159104.78000000003</v>
      </c>
      <c r="G31" s="154">
        <v>179761.25999999998</v>
      </c>
      <c r="H31" s="154">
        <v>158233.01999999999</v>
      </c>
      <c r="I31" s="154">
        <v>184735.59</v>
      </c>
      <c r="J31" s="154">
        <v>131251.34</v>
      </c>
      <c r="K31" s="154">
        <v>209712.58</v>
      </c>
      <c r="L31" s="154">
        <v>208979.29</v>
      </c>
      <c r="M31" s="154">
        <v>346550.24000000046</v>
      </c>
      <c r="N31" s="154">
        <v>197385.46999999997</v>
      </c>
      <c r="O31" s="119">
        <v>308392</v>
      </c>
      <c r="P31" s="52">
        <f t="shared" si="74"/>
        <v>0.56238450580987565</v>
      </c>
      <c r="R31" s="109" t="s">
        <v>75</v>
      </c>
      <c r="S31" s="19">
        <v>7424.4470000000001</v>
      </c>
      <c r="T31" s="154">
        <v>5510.3540000000003</v>
      </c>
      <c r="U31" s="154">
        <v>6830.2309999999961</v>
      </c>
      <c r="V31" s="154">
        <v>7114.5390000000007</v>
      </c>
      <c r="W31" s="154">
        <v>8082.2549999999983</v>
      </c>
      <c r="X31" s="154">
        <v>8938.91</v>
      </c>
      <c r="Y31" s="154">
        <v>8489.652</v>
      </c>
      <c r="Z31" s="154">
        <v>9926.7349999999988</v>
      </c>
      <c r="AA31" s="154">
        <v>10260.373</v>
      </c>
      <c r="AB31" s="154">
        <v>11780.022999999999</v>
      </c>
      <c r="AC31" s="154">
        <v>12880.835000000003</v>
      </c>
      <c r="AD31" s="154">
        <v>17712.749</v>
      </c>
      <c r="AE31" s="154">
        <v>13728.199000000006</v>
      </c>
      <c r="AF31" s="119">
        <v>19983.659000000007</v>
      </c>
      <c r="AG31" s="52">
        <f t="shared" si="75"/>
        <v>0.45566501476267923</v>
      </c>
      <c r="AI31" s="125">
        <f t="shared" si="59"/>
        <v>0.44241062088628053</v>
      </c>
      <c r="AJ31" s="157">
        <f t="shared" si="60"/>
        <v>0.44000691509090828</v>
      </c>
      <c r="AK31" s="157">
        <f t="shared" si="61"/>
        <v>0.50306153781226581</v>
      </c>
      <c r="AL31" s="157">
        <f t="shared" si="62"/>
        <v>0.908169034292719</v>
      </c>
      <c r="AM31" s="157">
        <f t="shared" si="63"/>
        <v>0.50798316681623246</v>
      </c>
      <c r="AN31" s="157">
        <f t="shared" si="64"/>
        <v>0.49726565111971294</v>
      </c>
      <c r="AO31" s="157">
        <f t="shared" si="65"/>
        <v>0.53652846921584385</v>
      </c>
      <c r="AP31" s="157">
        <f t="shared" si="66"/>
        <v>0.5373482716568041</v>
      </c>
      <c r="AQ31" s="157">
        <f t="shared" si="67"/>
        <v>0.78173472362263119</v>
      </c>
      <c r="AR31" s="157">
        <f t="shared" si="68"/>
        <v>0.56172228676028879</v>
      </c>
      <c r="AS31" s="157">
        <f t="shared" si="69"/>
        <v>0.61636897129854362</v>
      </c>
      <c r="AT31" s="157">
        <f t="shared" si="70"/>
        <v>0.51111633914897814</v>
      </c>
      <c r="AU31" s="157">
        <f t="shared" si="71"/>
        <v>0.69550200427620168</v>
      </c>
      <c r="AV31" s="157">
        <f t="shared" si="72"/>
        <v>0.64799537601494217</v>
      </c>
      <c r="AW31" s="52">
        <f t="shared" ref="AW31" si="77">IF(AV31="","",(AV31-AU31)/AU31)</f>
        <v>-6.830552316049604E-2</v>
      </c>
      <c r="AY31" s="105"/>
      <c r="AZ31" s="105"/>
    </row>
    <row r="32" spans="1:52" ht="20.100000000000001" customHeight="1" x14ac:dyDescent="0.25">
      <c r="A32" s="121" t="s">
        <v>76</v>
      </c>
      <c r="B32" s="19">
        <v>169960.15000000005</v>
      </c>
      <c r="C32" s="154">
        <v>125324.62</v>
      </c>
      <c r="D32" s="154">
        <v>131109.87</v>
      </c>
      <c r="E32" s="154">
        <v>110880.58</v>
      </c>
      <c r="F32" s="154">
        <v>139339.33000000002</v>
      </c>
      <c r="G32" s="154">
        <v>172769.00000000006</v>
      </c>
      <c r="H32" s="154">
        <v>120807.59000000001</v>
      </c>
      <c r="I32" s="154">
        <v>195865.48</v>
      </c>
      <c r="J32" s="154">
        <v>150352.84</v>
      </c>
      <c r="K32" s="154">
        <v>244663.81999999998</v>
      </c>
      <c r="L32" s="154">
        <v>232991.83999999994</v>
      </c>
      <c r="M32" s="154">
        <v>238327.95000000016</v>
      </c>
      <c r="N32" s="154">
        <v>208852.24</v>
      </c>
      <c r="O32" s="119">
        <v>261237.68000000005</v>
      </c>
      <c r="P32" s="52">
        <f t="shared" si="74"/>
        <v>0.25082536821247436</v>
      </c>
      <c r="R32" s="109" t="s">
        <v>76</v>
      </c>
      <c r="S32" s="19">
        <v>6997.9059999999999</v>
      </c>
      <c r="T32" s="154">
        <v>5641.7790000000005</v>
      </c>
      <c r="U32" s="154">
        <v>6955.6630000000014</v>
      </c>
      <c r="V32" s="154">
        <v>8794.5019999999968</v>
      </c>
      <c r="W32" s="154">
        <v>7652.6419999999989</v>
      </c>
      <c r="X32" s="154">
        <v>8505.6460000000006</v>
      </c>
      <c r="Y32" s="154">
        <v>6662.3990000000013</v>
      </c>
      <c r="Z32" s="154">
        <v>10370.893000000004</v>
      </c>
      <c r="AA32" s="154">
        <v>11386.056</v>
      </c>
      <c r="AB32" s="154">
        <v>12901.989000000001</v>
      </c>
      <c r="AC32" s="154">
        <v>14090.422</v>
      </c>
      <c r="AD32" s="154">
        <v>12972.172999999997</v>
      </c>
      <c r="AE32" s="154">
        <v>15175.933000000003</v>
      </c>
      <c r="AF32" s="119">
        <v>16191.222999999993</v>
      </c>
      <c r="AG32" s="52">
        <f t="shared" si="75"/>
        <v>6.6901323299199442E-2</v>
      </c>
      <c r="AI32" s="125">
        <f t="shared" si="59"/>
        <v>0.4117380456536428</v>
      </c>
      <c r="AJ32" s="157">
        <f t="shared" si="60"/>
        <v>0.45017323810756427</v>
      </c>
      <c r="AK32" s="157">
        <f t="shared" si="61"/>
        <v>0.53052169146380823</v>
      </c>
      <c r="AL32" s="157">
        <f t="shared" si="62"/>
        <v>0.79315079340313666</v>
      </c>
      <c r="AM32" s="157">
        <f t="shared" si="63"/>
        <v>0.54920904241465762</v>
      </c>
      <c r="AN32" s="157">
        <f t="shared" si="64"/>
        <v>0.49231320433642595</v>
      </c>
      <c r="AO32" s="157">
        <f t="shared" si="65"/>
        <v>0.55148844538658548</v>
      </c>
      <c r="AP32" s="157">
        <f t="shared" si="66"/>
        <v>0.52949059732220316</v>
      </c>
      <c r="AQ32" s="157">
        <f t="shared" si="67"/>
        <v>0.75728905420077208</v>
      </c>
      <c r="AR32" s="157">
        <f t="shared" si="68"/>
        <v>0.52733538616375741</v>
      </c>
      <c r="AS32" s="157">
        <f t="shared" si="69"/>
        <v>0.60476032121983347</v>
      </c>
      <c r="AT32" s="157">
        <f t="shared" si="70"/>
        <v>0.54429927333323636</v>
      </c>
      <c r="AU32" s="157">
        <f t="shared" si="71"/>
        <v>0.72663491662813884</v>
      </c>
      <c r="AV32" s="157">
        <f t="shared" si="72"/>
        <v>0.61978895999995054</v>
      </c>
      <c r="AW32" s="52">
        <f t="shared" ref="AW32:AW33" si="78">IF(AV32="","",(AV32-AU32)/AU32)</f>
        <v>-0.14704214480084993</v>
      </c>
      <c r="AY32" s="105"/>
      <c r="AZ32" s="105"/>
    </row>
    <row r="33" spans="1:52" ht="20.100000000000001" customHeight="1" x14ac:dyDescent="0.25">
      <c r="A33" s="121" t="s">
        <v>77</v>
      </c>
      <c r="B33" s="19">
        <v>105627.73999999999</v>
      </c>
      <c r="C33" s="154">
        <v>146684.46999999994</v>
      </c>
      <c r="D33" s="154">
        <v>105806.44999999998</v>
      </c>
      <c r="E33" s="154">
        <v>156736.06999999992</v>
      </c>
      <c r="F33" s="154">
        <v>207228.25</v>
      </c>
      <c r="G33" s="154">
        <v>181747.00999999995</v>
      </c>
      <c r="H33" s="154">
        <v>156060.43000000002</v>
      </c>
      <c r="I33" s="154">
        <v>208341.1999999999</v>
      </c>
      <c r="J33" s="154">
        <v>123112.9</v>
      </c>
      <c r="K33" s="154">
        <v>228011.36000000013</v>
      </c>
      <c r="L33" s="154">
        <v>207260.46000000002</v>
      </c>
      <c r="M33" s="154">
        <v>271668.90999999992</v>
      </c>
      <c r="N33" s="154">
        <v>297743.68000000011</v>
      </c>
      <c r="O33" s="119">
        <v>263396.33999999973</v>
      </c>
      <c r="P33" s="52">
        <f t="shared" si="74"/>
        <v>-0.1153587542143644</v>
      </c>
      <c r="R33" s="109" t="s">
        <v>77</v>
      </c>
      <c r="S33" s="19">
        <v>5233.5920000000015</v>
      </c>
      <c r="T33" s="154">
        <v>6774.5830000000024</v>
      </c>
      <c r="U33" s="154">
        <v>6184.9250000000011</v>
      </c>
      <c r="V33" s="154">
        <v>12346.015000000001</v>
      </c>
      <c r="W33" s="154">
        <v>9823.5429999999997</v>
      </c>
      <c r="X33" s="154">
        <v>9567.4180000000015</v>
      </c>
      <c r="Y33" s="154">
        <v>8927.2699999999986</v>
      </c>
      <c r="Z33" s="154">
        <v>11110.941999999997</v>
      </c>
      <c r="AA33" s="154">
        <v>11997.332</v>
      </c>
      <c r="AB33" s="154">
        <v>12224.240000000003</v>
      </c>
      <c r="AC33" s="154">
        <v>10503.531999999996</v>
      </c>
      <c r="AD33" s="154">
        <v>13714.956999999997</v>
      </c>
      <c r="AE33" s="154">
        <v>20165.158999999996</v>
      </c>
      <c r="AF33" s="119">
        <v>17525.202999999994</v>
      </c>
      <c r="AG33" s="52">
        <f t="shared" si="75"/>
        <v>-0.13091669646641529</v>
      </c>
      <c r="AI33" s="125">
        <f t="shared" si="59"/>
        <v>0.49547514696423517</v>
      </c>
      <c r="AJ33" s="157">
        <f t="shared" si="60"/>
        <v>0.46184732439637305</v>
      </c>
      <c r="AK33" s="157">
        <f t="shared" si="61"/>
        <v>0.58455084732547036</v>
      </c>
      <c r="AL33" s="157">
        <f t="shared" si="62"/>
        <v>0.78769456194735565</v>
      </c>
      <c r="AM33" s="157">
        <f t="shared" si="63"/>
        <v>0.4740445861025222</v>
      </c>
      <c r="AN33" s="157">
        <f t="shared" si="64"/>
        <v>0.52641405214864356</v>
      </c>
      <c r="AO33" s="157">
        <f t="shared" si="65"/>
        <v>0.57203930554337168</v>
      </c>
      <c r="AP33" s="157">
        <f t="shared" si="66"/>
        <v>0.53330507840023977</v>
      </c>
      <c r="AQ33" s="157">
        <f t="shared" si="67"/>
        <v>0.97449836694611214</v>
      </c>
      <c r="AR33" s="157">
        <f t="shared" si="68"/>
        <v>0.53612416504160132</v>
      </c>
      <c r="AS33" s="157">
        <f t="shared" si="69"/>
        <v>0.50677934421259097</v>
      </c>
      <c r="AT33" s="157">
        <f t="shared" si="70"/>
        <v>0.50484087413609458</v>
      </c>
      <c r="AU33" s="157">
        <f t="shared" si="71"/>
        <v>0.67726572735313773</v>
      </c>
      <c r="AV33" s="157">
        <f t="shared" si="72"/>
        <v>0.6653548413011362</v>
      </c>
      <c r="AW33" s="52">
        <f t="shared" si="78"/>
        <v>-1.7586724930775934E-2</v>
      </c>
      <c r="AY33" s="105"/>
      <c r="AZ33" s="105"/>
    </row>
    <row r="34" spans="1:52" ht="20.100000000000001" customHeight="1" x14ac:dyDescent="0.25">
      <c r="A34" s="121" t="s">
        <v>78</v>
      </c>
      <c r="B34" s="19">
        <v>172955.39000000004</v>
      </c>
      <c r="C34" s="154">
        <v>88363.709999999992</v>
      </c>
      <c r="D34" s="154">
        <v>120306.19000000003</v>
      </c>
      <c r="E34" s="154">
        <v>142180.06</v>
      </c>
      <c r="F34" s="154">
        <v>163672.61999999994</v>
      </c>
      <c r="G34" s="154">
        <v>227414.28000000014</v>
      </c>
      <c r="H34" s="154">
        <v>160527.01</v>
      </c>
      <c r="I34" s="154">
        <v>247253.33</v>
      </c>
      <c r="J34" s="154">
        <v>159193.67000000001</v>
      </c>
      <c r="K34" s="154">
        <v>248660.12999999995</v>
      </c>
      <c r="L34" s="154">
        <v>200913.27999999997</v>
      </c>
      <c r="M34" s="154">
        <v>276808.68999999983</v>
      </c>
      <c r="N34" s="154">
        <v>225711.80999999991</v>
      </c>
      <c r="O34" s="119">
        <v>301636.80000000028</v>
      </c>
      <c r="P34" s="52">
        <f t="shared" si="74"/>
        <v>0.33638022751224406</v>
      </c>
      <c r="R34" s="109" t="s">
        <v>78</v>
      </c>
      <c r="S34" s="19">
        <v>8418.2340000000022</v>
      </c>
      <c r="T34" s="154">
        <v>4390.6889999999994</v>
      </c>
      <c r="U34" s="154">
        <v>6848.4070000000011</v>
      </c>
      <c r="V34" s="154">
        <v>11167.32799999999</v>
      </c>
      <c r="W34" s="154">
        <v>8872.2850000000017</v>
      </c>
      <c r="X34" s="154">
        <v>11662.620000000006</v>
      </c>
      <c r="Y34" s="154">
        <v>9423.9899999999961</v>
      </c>
      <c r="Z34" s="154">
        <v>14481.375000000004</v>
      </c>
      <c r="AA34" s="154">
        <v>12803.287</v>
      </c>
      <c r="AB34" s="154">
        <v>13718.046000000006</v>
      </c>
      <c r="AC34" s="154">
        <v>12228.946999999995</v>
      </c>
      <c r="AD34" s="154">
        <v>14526.821999999995</v>
      </c>
      <c r="AE34" s="154">
        <v>14534.652000000002</v>
      </c>
      <c r="AF34" s="119">
        <v>18380.296000000006</v>
      </c>
      <c r="AG34" s="52">
        <f t="shared" si="75"/>
        <v>0.26458452531233656</v>
      </c>
      <c r="AI34" s="125">
        <f t="shared" si="59"/>
        <v>0.48672862985073784</v>
      </c>
      <c r="AJ34" s="157">
        <f t="shared" si="60"/>
        <v>0.49688825876595721</v>
      </c>
      <c r="AK34" s="157">
        <f t="shared" si="61"/>
        <v>0.56924809937044796</v>
      </c>
      <c r="AL34" s="157">
        <f t="shared" si="62"/>
        <v>0.78543559483657488</v>
      </c>
      <c r="AM34" s="157">
        <f t="shared" si="63"/>
        <v>0.54207508867396426</v>
      </c>
      <c r="AN34" s="157">
        <f t="shared" si="64"/>
        <v>0.51283586940978365</v>
      </c>
      <c r="AO34" s="157">
        <f t="shared" si="65"/>
        <v>0.58706569068968495</v>
      </c>
      <c r="AP34" s="157">
        <f t="shared" si="66"/>
        <v>0.58568978626091728</v>
      </c>
      <c r="AQ34" s="157">
        <f t="shared" si="67"/>
        <v>0.80425854872244606</v>
      </c>
      <c r="AR34" s="157">
        <f t="shared" si="68"/>
        <v>0.55167855015599043</v>
      </c>
      <c r="AS34" s="157">
        <f t="shared" si="69"/>
        <v>0.60866792877006426</v>
      </c>
      <c r="AT34" s="157">
        <f t="shared" si="70"/>
        <v>0.52479645779906703</v>
      </c>
      <c r="AU34" s="157">
        <f t="shared" si="71"/>
        <v>0.64394734152368938</v>
      </c>
      <c r="AV34" s="157">
        <f t="shared" ref="AV34" si="79">(AF34/O34)*10</f>
        <v>0.60935190931610428</v>
      </c>
      <c r="AW34" s="52">
        <f t="shared" ref="AW34" si="80">IF(AV34="","",(AV34-AU34)/AU34)</f>
        <v>-5.3724008124214621E-2</v>
      </c>
      <c r="AY34" s="105"/>
      <c r="AZ34" s="105"/>
    </row>
    <row r="35" spans="1:52" ht="20.100000000000001" customHeight="1" x14ac:dyDescent="0.25">
      <c r="A35" s="121" t="s">
        <v>79</v>
      </c>
      <c r="B35" s="19">
        <v>153575.38000000003</v>
      </c>
      <c r="C35" s="154">
        <v>146031.1</v>
      </c>
      <c r="D35" s="154">
        <v>129411.21999999994</v>
      </c>
      <c r="E35" s="154">
        <v>179559.8899999999</v>
      </c>
      <c r="F35" s="154">
        <v>269358.03999999998</v>
      </c>
      <c r="G35" s="154">
        <v>237433.11000000002</v>
      </c>
      <c r="H35" s="154">
        <v>147722.47000000009</v>
      </c>
      <c r="I35" s="154">
        <v>207140.0799999999</v>
      </c>
      <c r="J35" s="154">
        <v>176201.44</v>
      </c>
      <c r="K35" s="154">
        <v>278510.38</v>
      </c>
      <c r="L35" s="154">
        <v>285531.50000000006</v>
      </c>
      <c r="M35" s="154">
        <v>278816.86</v>
      </c>
      <c r="N35" s="154">
        <v>235748.01999999987</v>
      </c>
      <c r="O35" s="119"/>
      <c r="P35" s="52" t="str">
        <f t="shared" si="74"/>
        <v/>
      </c>
      <c r="R35" s="109" t="s">
        <v>79</v>
      </c>
      <c r="S35" s="19">
        <v>8202.5570000000007</v>
      </c>
      <c r="T35" s="154">
        <v>7142.6719999999987</v>
      </c>
      <c r="U35" s="154">
        <v>8489.8880000000008</v>
      </c>
      <c r="V35" s="154">
        <v>14058.68400000001</v>
      </c>
      <c r="W35" s="154">
        <v>13129.382000000001</v>
      </c>
      <c r="X35" s="154">
        <v>12275.063000000002</v>
      </c>
      <c r="Y35" s="154">
        <v>8407.0900000000038</v>
      </c>
      <c r="Z35" s="154">
        <v>11587.890000000009</v>
      </c>
      <c r="AA35" s="154">
        <v>14215.772000000001</v>
      </c>
      <c r="AB35" s="154">
        <v>14177.262000000006</v>
      </c>
      <c r="AC35" s="154">
        <v>16500.630999999998</v>
      </c>
      <c r="AD35" s="154">
        <v>15555.110999999997</v>
      </c>
      <c r="AE35" s="154">
        <v>16599.758999999998</v>
      </c>
      <c r="AF35" s="119"/>
      <c r="AG35" s="52" t="str">
        <f t="shared" si="75"/>
        <v/>
      </c>
      <c r="AI35" s="125">
        <f t="shared" si="59"/>
        <v>0.53410624801970208</v>
      </c>
      <c r="AJ35" s="157">
        <f t="shared" si="60"/>
        <v>0.48911992034573448</v>
      </c>
      <c r="AK35" s="157">
        <f t="shared" si="61"/>
        <v>0.65603956133015395</v>
      </c>
      <c r="AL35" s="157">
        <f t="shared" si="62"/>
        <v>0.7829523620224994</v>
      </c>
      <c r="AM35" s="157">
        <f t="shared" si="63"/>
        <v>0.48743234098377025</v>
      </c>
      <c r="AN35" s="157">
        <f t="shared" si="64"/>
        <v>0.51699036414929667</v>
      </c>
      <c r="AO35" s="157">
        <f t="shared" si="65"/>
        <v>0.56911382540516675</v>
      </c>
      <c r="AP35" s="157">
        <f t="shared" si="66"/>
        <v>0.55942287943501878</v>
      </c>
      <c r="AQ35" s="157">
        <f t="shared" si="67"/>
        <v>0.8067909093137946</v>
      </c>
      <c r="AR35" s="157">
        <f t="shared" si="68"/>
        <v>0.5090389090704629</v>
      </c>
      <c r="AS35" s="157">
        <f t="shared" si="69"/>
        <v>0.57789179127346701</v>
      </c>
      <c r="AT35" s="157">
        <f t="shared" si="70"/>
        <v>0.55789707265191923</v>
      </c>
      <c r="AU35" s="157">
        <f t="shared" si="71"/>
        <v>0.70413142812397767</v>
      </c>
      <c r="AV35" s="157"/>
      <c r="AW35" s="52"/>
      <c r="AY35" s="105"/>
      <c r="AZ35" s="105"/>
    </row>
    <row r="36" spans="1:52" ht="20.100000000000001" customHeight="1" x14ac:dyDescent="0.25">
      <c r="A36" s="121" t="s">
        <v>80</v>
      </c>
      <c r="B36" s="19">
        <v>172174.69999999992</v>
      </c>
      <c r="C36" s="154">
        <v>197846.85999999996</v>
      </c>
      <c r="D36" s="154">
        <v>108041.16999999998</v>
      </c>
      <c r="E36" s="154">
        <v>128500.73000000004</v>
      </c>
      <c r="F36" s="154">
        <v>196762.29</v>
      </c>
      <c r="G36" s="154">
        <v>236160.21999999988</v>
      </c>
      <c r="H36" s="154">
        <v>161077.74999999983</v>
      </c>
      <c r="I36" s="154">
        <v>171433.78</v>
      </c>
      <c r="J36" s="154">
        <v>180051.81</v>
      </c>
      <c r="K36" s="154">
        <v>296230.03000000038</v>
      </c>
      <c r="L36" s="154">
        <v>286249.10999999993</v>
      </c>
      <c r="M36" s="154">
        <v>219148.08999999985</v>
      </c>
      <c r="N36" s="154">
        <v>242415.37999999992</v>
      </c>
      <c r="O36" s="119"/>
      <c r="P36" s="52" t="str">
        <f t="shared" si="74"/>
        <v/>
      </c>
      <c r="R36" s="109" t="s">
        <v>80</v>
      </c>
      <c r="S36" s="19">
        <v>7606.0559999999978</v>
      </c>
      <c r="T36" s="154">
        <v>8313.0869999999995</v>
      </c>
      <c r="U36" s="154">
        <v>6909.0559999999987</v>
      </c>
      <c r="V36" s="154">
        <v>9139.0069999999996</v>
      </c>
      <c r="W36" s="154">
        <v>8531.6860000000033</v>
      </c>
      <c r="X36" s="154">
        <v>10841.422999999999</v>
      </c>
      <c r="Y36" s="154">
        <v>9653.1510000000035</v>
      </c>
      <c r="Z36" s="154">
        <v>9956.3179999999975</v>
      </c>
      <c r="AA36" s="154">
        <v>13765.152</v>
      </c>
      <c r="AB36" s="154">
        <v>14750.275999999996</v>
      </c>
      <c r="AC36" s="154">
        <v>15789.42300000001</v>
      </c>
      <c r="AD36" s="154">
        <v>12744.038000000008</v>
      </c>
      <c r="AE36" s="154">
        <v>16420.567999999999</v>
      </c>
      <c r="AF36" s="119"/>
      <c r="AG36" s="52" t="str">
        <f t="shared" si="75"/>
        <v/>
      </c>
      <c r="AI36" s="125">
        <f t="shared" si="59"/>
        <v>0.44176385961468218</v>
      </c>
      <c r="AJ36" s="157">
        <f t="shared" si="60"/>
        <v>0.42017785877420555</v>
      </c>
      <c r="AK36" s="157">
        <f t="shared" si="61"/>
        <v>0.63948363387771534</v>
      </c>
      <c r="AL36" s="157">
        <f t="shared" si="62"/>
        <v>0.71120273013234991</v>
      </c>
      <c r="AM36" s="157">
        <f t="shared" si="63"/>
        <v>0.43360371542738207</v>
      </c>
      <c r="AN36" s="157">
        <f t="shared" si="64"/>
        <v>0.45907066820991294</v>
      </c>
      <c r="AO36" s="157">
        <f t="shared" si="65"/>
        <v>0.59928518991605073</v>
      </c>
      <c r="AP36" s="157">
        <f t="shared" si="66"/>
        <v>0.5807675710119673</v>
      </c>
      <c r="AQ36" s="157">
        <f t="shared" si="67"/>
        <v>0.76451061502797446</v>
      </c>
      <c r="AR36" s="157">
        <f t="shared" si="68"/>
        <v>0.49793317713264845</v>
      </c>
      <c r="AS36" s="157">
        <f t="shared" si="69"/>
        <v>0.55159727832865624</v>
      </c>
      <c r="AT36" s="157">
        <f t="shared" si="70"/>
        <v>0.58152630944673145</v>
      </c>
      <c r="AU36" s="157">
        <f t="shared" si="71"/>
        <v>0.67737319307050581</v>
      </c>
      <c r="AV36" s="157"/>
      <c r="AW36" s="52"/>
      <c r="AY36" s="105"/>
      <c r="AZ36" s="105"/>
    </row>
    <row r="37" spans="1:52" ht="20.100000000000001" customHeight="1" x14ac:dyDescent="0.25">
      <c r="A37" s="121" t="s">
        <v>81</v>
      </c>
      <c r="B37" s="19">
        <v>184593.24000000002</v>
      </c>
      <c r="C37" s="154">
        <v>144138.26999999993</v>
      </c>
      <c r="D37" s="154">
        <v>79979.249999999985</v>
      </c>
      <c r="E37" s="154">
        <v>122753.58</v>
      </c>
      <c r="F37" s="154">
        <v>216171.5800000001</v>
      </c>
      <c r="G37" s="154">
        <v>152140.34000000008</v>
      </c>
      <c r="H37" s="154">
        <v>149450.11999999976</v>
      </c>
      <c r="I37" s="154">
        <v>137515.64999999997</v>
      </c>
      <c r="J37" s="154">
        <v>157796.10999999999</v>
      </c>
      <c r="K37" s="154">
        <v>248422.98999999993</v>
      </c>
      <c r="L37" s="154">
        <v>193839.00999999995</v>
      </c>
      <c r="M37" s="154">
        <v>185628.20999999996</v>
      </c>
      <c r="N37" s="154">
        <v>273711.0299999998</v>
      </c>
      <c r="O37" s="119"/>
      <c r="P37" s="52" t="str">
        <f t="shared" si="74"/>
        <v/>
      </c>
      <c r="R37" s="109" t="s">
        <v>81</v>
      </c>
      <c r="S37" s="19">
        <v>8950.255000000001</v>
      </c>
      <c r="T37" s="154">
        <v>8091.360999999999</v>
      </c>
      <c r="U37" s="154">
        <v>7317.6259999999966</v>
      </c>
      <c r="V37" s="154">
        <v>9009.7860000000001</v>
      </c>
      <c r="W37" s="154">
        <v>11821.654999999999</v>
      </c>
      <c r="X37" s="154">
        <v>8422.7539999999954</v>
      </c>
      <c r="Y37" s="154">
        <v>8932.4599999999973</v>
      </c>
      <c r="Z37" s="154">
        <v>10856.737000000006</v>
      </c>
      <c r="AA37" s="154">
        <v>13503.767</v>
      </c>
      <c r="AB37" s="154">
        <v>13395.533000000005</v>
      </c>
      <c r="AC37" s="154">
        <v>12829.427999999996</v>
      </c>
      <c r="AD37" s="154">
        <v>12358.695999999998</v>
      </c>
      <c r="AE37" s="154">
        <v>19295.445999999996</v>
      </c>
      <c r="AF37" s="119"/>
      <c r="AG37" s="52" t="str">
        <f t="shared" si="75"/>
        <v/>
      </c>
      <c r="AI37" s="125">
        <f t="shared" si="59"/>
        <v>0.48486363856011194</v>
      </c>
      <c r="AJ37" s="157">
        <f t="shared" si="60"/>
        <v>0.56136104589017211</v>
      </c>
      <c r="AK37" s="157">
        <f t="shared" si="61"/>
        <v>0.91494056270845225</v>
      </c>
      <c r="AL37" s="157">
        <f t="shared" si="62"/>
        <v>0.73397337983951261</v>
      </c>
      <c r="AM37" s="157">
        <f t="shared" si="63"/>
        <v>0.54686443981211563</v>
      </c>
      <c r="AN37" s="157">
        <f t="shared" si="64"/>
        <v>0.55361740351046873</v>
      </c>
      <c r="AO37" s="157">
        <f t="shared" si="65"/>
        <v>0.59768837923984341</v>
      </c>
      <c r="AP37" s="157">
        <f t="shared" si="66"/>
        <v>0.78949101429546453</v>
      </c>
      <c r="AQ37" s="157">
        <f t="shared" si="67"/>
        <v>0.85577312393822647</v>
      </c>
      <c r="AR37" s="157">
        <f t="shared" si="68"/>
        <v>0.5392227587309858</v>
      </c>
      <c r="AS37" s="157">
        <f t="shared" si="69"/>
        <v>0.66185996306935324</v>
      </c>
      <c r="AT37" s="157">
        <f t="shared" si="70"/>
        <v>0.66577682346880351</v>
      </c>
      <c r="AU37" s="157">
        <f t="shared" si="71"/>
        <v>0.70495682983619656</v>
      </c>
      <c r="AV37" s="157"/>
      <c r="AW37" s="52"/>
      <c r="AY37" s="105"/>
      <c r="AZ37" s="105"/>
    </row>
    <row r="38" spans="1:52" ht="20.100000000000001" customHeight="1" x14ac:dyDescent="0.25">
      <c r="A38" s="121" t="s">
        <v>82</v>
      </c>
      <c r="B38" s="19">
        <v>174808.49999999997</v>
      </c>
      <c r="C38" s="154">
        <v>100779.39000000001</v>
      </c>
      <c r="D38" s="154">
        <v>69029.49000000002</v>
      </c>
      <c r="E38" s="154">
        <v>154336.00999999978</v>
      </c>
      <c r="F38" s="154">
        <v>191835.92000000007</v>
      </c>
      <c r="G38" s="154">
        <v>123373.27999999998</v>
      </c>
      <c r="H38" s="154">
        <v>139248.31999999989</v>
      </c>
      <c r="I38" s="154">
        <v>159507.64999999994</v>
      </c>
      <c r="J38" s="154">
        <v>217628.21</v>
      </c>
      <c r="K38" s="154">
        <v>280094.85000000021</v>
      </c>
      <c r="L38" s="154">
        <v>221001.43999999986</v>
      </c>
      <c r="M38" s="154">
        <v>221954.72000000006</v>
      </c>
      <c r="N38" s="154">
        <v>259229.09000000003</v>
      </c>
      <c r="O38" s="119"/>
      <c r="P38" s="52" t="str">
        <f t="shared" si="74"/>
        <v/>
      </c>
      <c r="R38" s="109" t="s">
        <v>82</v>
      </c>
      <c r="S38" s="19">
        <v>8836.2159999999967</v>
      </c>
      <c r="T38" s="154">
        <v>6184.2449999999999</v>
      </c>
      <c r="U38" s="154">
        <v>6843.8590000000013</v>
      </c>
      <c r="V38" s="154">
        <v>12325.401000000003</v>
      </c>
      <c r="W38" s="154">
        <v>11790.632999999998</v>
      </c>
      <c r="X38" s="154">
        <v>8857.4580000000024</v>
      </c>
      <c r="Y38" s="154">
        <v>10603.755000000001</v>
      </c>
      <c r="Z38" s="154">
        <v>13090.348000000009</v>
      </c>
      <c r="AA38" s="154">
        <v>16694.899000000001</v>
      </c>
      <c r="AB38" s="154">
        <v>17343.396999999994</v>
      </c>
      <c r="AC38" s="154">
        <v>14141.986999999999</v>
      </c>
      <c r="AD38" s="154">
        <v>13795.060000000012</v>
      </c>
      <c r="AE38" s="154">
        <v>17489.275999999998</v>
      </c>
      <c r="AF38" s="119"/>
      <c r="AG38" s="52" t="str">
        <f t="shared" si="75"/>
        <v/>
      </c>
      <c r="AI38" s="125">
        <f t="shared" si="59"/>
        <v>0.50547976786025839</v>
      </c>
      <c r="AJ38" s="157">
        <f t="shared" si="60"/>
        <v>0.61364183688748253</v>
      </c>
      <c r="AK38" s="157">
        <f t="shared" si="61"/>
        <v>0.99143989040046498</v>
      </c>
      <c r="AL38" s="157">
        <f t="shared" si="62"/>
        <v>0.79860824444016809</v>
      </c>
      <c r="AM38" s="157">
        <f t="shared" si="63"/>
        <v>0.61462071336796531</v>
      </c>
      <c r="AN38" s="157">
        <f t="shared" si="64"/>
        <v>0.7179397354111039</v>
      </c>
      <c r="AO38" s="157">
        <f t="shared" si="65"/>
        <v>0.76149967195295487</v>
      </c>
      <c r="AP38" s="157">
        <f t="shared" si="66"/>
        <v>0.82067211196453671</v>
      </c>
      <c r="AQ38" s="157">
        <f t="shared" si="67"/>
        <v>0.76712936250314256</v>
      </c>
      <c r="AR38" s="157">
        <f t="shared" si="68"/>
        <v>0.61919728263479246</v>
      </c>
      <c r="AS38" s="157">
        <f t="shared" si="69"/>
        <v>0.63990474451207224</v>
      </c>
      <c r="AT38" s="157">
        <f t="shared" si="70"/>
        <v>0.62152586797883858</v>
      </c>
      <c r="AU38" s="157">
        <f t="shared" si="71"/>
        <v>0.67466486882317089</v>
      </c>
      <c r="AV38" s="157"/>
      <c r="AW38" s="52"/>
      <c r="AY38" s="105"/>
      <c r="AZ38" s="105"/>
    </row>
    <row r="39" spans="1:52" ht="20.100000000000001" customHeight="1" x14ac:dyDescent="0.25">
      <c r="A39" s="121" t="s">
        <v>83</v>
      </c>
      <c r="B39" s="19">
        <v>143517.88</v>
      </c>
      <c r="C39" s="154">
        <v>108144.17000000003</v>
      </c>
      <c r="D39" s="154">
        <v>125852.90000000002</v>
      </c>
      <c r="E39" s="154">
        <v>102029.78999999992</v>
      </c>
      <c r="F39" s="154">
        <v>191064.2</v>
      </c>
      <c r="G39" s="154">
        <v>143527.37999999992</v>
      </c>
      <c r="H39" s="154">
        <v>151132.13000000012</v>
      </c>
      <c r="I39" s="154">
        <v>135712.65999999989</v>
      </c>
      <c r="J39" s="154">
        <v>269199.01</v>
      </c>
      <c r="K39" s="154">
        <v>227951.96000000008</v>
      </c>
      <c r="L39" s="154">
        <v>225932.47000000003</v>
      </c>
      <c r="M39" s="154">
        <v>214073.61999999997</v>
      </c>
      <c r="N39" s="154">
        <v>276422.24000000005</v>
      </c>
      <c r="O39" s="119"/>
      <c r="P39" s="52" t="str">
        <f t="shared" si="74"/>
        <v/>
      </c>
      <c r="R39" s="109" t="s">
        <v>83</v>
      </c>
      <c r="S39" s="19">
        <v>8561.616</v>
      </c>
      <c r="T39" s="154">
        <v>7679.9049999999988</v>
      </c>
      <c r="U39" s="154">
        <v>10402.912</v>
      </c>
      <c r="V39" s="154">
        <v>7707.6290000000035</v>
      </c>
      <c r="W39" s="154">
        <v>12654.747000000003</v>
      </c>
      <c r="X39" s="154">
        <v>9979.3469999999979</v>
      </c>
      <c r="Y39" s="154">
        <v>10712.686999999996</v>
      </c>
      <c r="Z39" s="154">
        <v>11080.005999999999</v>
      </c>
      <c r="AA39" s="154">
        <v>17646.002</v>
      </c>
      <c r="AB39" s="154">
        <v>15712.195000000003</v>
      </c>
      <c r="AC39" s="154">
        <v>14615.516000000009</v>
      </c>
      <c r="AD39" s="154">
        <v>15584.514000000003</v>
      </c>
      <c r="AE39" s="154">
        <v>20862.162</v>
      </c>
      <c r="AF39" s="119"/>
      <c r="AG39" s="52" t="str">
        <f t="shared" si="75"/>
        <v/>
      </c>
      <c r="AI39" s="125">
        <f t="shared" ref="AI39:AJ45" si="81">(S39/B39)*10</f>
        <v>0.59655396247491954</v>
      </c>
      <c r="AJ39" s="157">
        <f t="shared" si="81"/>
        <v>0.7101543245465749</v>
      </c>
      <c r="AK39" s="157">
        <f t="shared" ref="AK39:AS41" si="82">IF(U39="","",(U39/D39)*10)</f>
        <v>0.82659295097689434</v>
      </c>
      <c r="AL39" s="157">
        <f t="shared" si="82"/>
        <v>0.75542927217629385</v>
      </c>
      <c r="AM39" s="157">
        <f t="shared" si="82"/>
        <v>0.66232957299169615</v>
      </c>
      <c r="AN39" s="157">
        <f t="shared" si="82"/>
        <v>0.69529221532504837</v>
      </c>
      <c r="AO39" s="157">
        <f t="shared" si="82"/>
        <v>0.70882922115899427</v>
      </c>
      <c r="AP39" s="157">
        <f t="shared" si="82"/>
        <v>0.81643127472411259</v>
      </c>
      <c r="AQ39" s="157">
        <f t="shared" si="82"/>
        <v>0.6555002561116402</v>
      </c>
      <c r="AR39" s="157">
        <f t="shared" si="82"/>
        <v>0.68927659143619546</v>
      </c>
      <c r="AS39" s="157">
        <f t="shared" ref="AS39:AS40" si="83">IF(AC39="","",(AC39/L39)*10)</f>
        <v>0.64689754420867462</v>
      </c>
      <c r="AT39" s="157">
        <f t="shared" ref="AT39:AT40" si="84">IF(AD39="","",(AD39/M39)*10)</f>
        <v>0.72799787288130147</v>
      </c>
      <c r="AU39" s="157">
        <f t="shared" ref="AU39:AU40" si="85">IF(AE39="","",(AE39/N39)*10)</f>
        <v>0.75472082130583984</v>
      </c>
      <c r="AV39" s="157" t="str">
        <f t="shared" ref="AV39:AV40" si="86">IF(AF39="","",(AF39/O39)*10)</f>
        <v/>
      </c>
      <c r="AW39" s="52"/>
      <c r="AY39" s="105"/>
      <c r="AZ39" s="105"/>
    </row>
    <row r="40" spans="1:52" ht="20.100000000000001" customHeight="1" thickBot="1" x14ac:dyDescent="0.3">
      <c r="A40" s="121" t="s">
        <v>84</v>
      </c>
      <c r="B40" s="19">
        <v>152820.21000000002</v>
      </c>
      <c r="C40" s="154">
        <v>216465.13999999996</v>
      </c>
      <c r="D40" s="154">
        <v>85804.429999999964</v>
      </c>
      <c r="E40" s="154">
        <v>229961.75</v>
      </c>
      <c r="F40" s="154">
        <v>233293.19000000015</v>
      </c>
      <c r="G40" s="154">
        <v>149139.44999999995</v>
      </c>
      <c r="H40" s="154">
        <v>169639.46999999994</v>
      </c>
      <c r="I40" s="154">
        <v>161502.75000000003</v>
      </c>
      <c r="J40" s="154">
        <v>201567.8</v>
      </c>
      <c r="K40" s="154">
        <v>231272.66000000015</v>
      </c>
      <c r="L40" s="154">
        <v>249366.14000000007</v>
      </c>
      <c r="M40" s="154">
        <v>245043.78000000009</v>
      </c>
      <c r="N40" s="154">
        <v>297016.51000000018</v>
      </c>
      <c r="O40" s="119"/>
      <c r="P40" s="52" t="str">
        <f t="shared" si="74"/>
        <v/>
      </c>
      <c r="R40" s="110" t="s">
        <v>84</v>
      </c>
      <c r="S40" s="19">
        <v>8577.6339999999964</v>
      </c>
      <c r="T40" s="154">
        <v>10729.738000000001</v>
      </c>
      <c r="U40" s="154">
        <v>8400.3320000000022</v>
      </c>
      <c r="V40" s="154">
        <v>14080.129999999997</v>
      </c>
      <c r="W40" s="154">
        <v>13582.820000000003</v>
      </c>
      <c r="X40" s="154">
        <v>9345.7980000000007</v>
      </c>
      <c r="Y40" s="154">
        <v>11478.792000000003</v>
      </c>
      <c r="Z40" s="154">
        <v>14722.865999999998</v>
      </c>
      <c r="AA40" s="154">
        <v>13500.736999999999</v>
      </c>
      <c r="AB40" s="154">
        <v>16104.085999999999</v>
      </c>
      <c r="AC40" s="154">
        <v>14131.660999999996</v>
      </c>
      <c r="AD40" s="154">
        <v>17317.553000000004</v>
      </c>
      <c r="AE40" s="154">
        <v>19544.043999999998</v>
      </c>
      <c r="AF40" s="119"/>
      <c r="AG40" s="52" t="str">
        <f t="shared" si="75"/>
        <v/>
      </c>
      <c r="AI40" s="125">
        <f t="shared" si="81"/>
        <v>0.56128924309160388</v>
      </c>
      <c r="AJ40" s="157">
        <f t="shared" si="81"/>
        <v>0.49567972006947647</v>
      </c>
      <c r="AK40" s="157">
        <f t="shared" si="82"/>
        <v>0.9790091257525988</v>
      </c>
      <c r="AL40" s="157">
        <f t="shared" si="82"/>
        <v>0.61228139027468687</v>
      </c>
      <c r="AM40" s="157">
        <f t="shared" si="82"/>
        <v>0.5822210241113337</v>
      </c>
      <c r="AN40" s="157">
        <f t="shared" si="82"/>
        <v>0.62664828118918259</v>
      </c>
      <c r="AO40" s="157">
        <f t="shared" si="82"/>
        <v>0.67665809142176681</v>
      </c>
      <c r="AP40" s="157">
        <f t="shared" si="82"/>
        <v>0.91161704676855315</v>
      </c>
      <c r="AQ40" s="157">
        <f t="shared" si="82"/>
        <v>0.66978639445387611</v>
      </c>
      <c r="AR40" s="157">
        <f t="shared" si="82"/>
        <v>0.69632467581771174</v>
      </c>
      <c r="AS40" s="157">
        <f t="shared" si="83"/>
        <v>0.56670328216974419</v>
      </c>
      <c r="AT40" s="157">
        <f t="shared" si="84"/>
        <v>0.70671261274209851</v>
      </c>
      <c r="AU40" s="157">
        <f t="shared" si="85"/>
        <v>0.65801204114882317</v>
      </c>
      <c r="AV40" s="157" t="str">
        <f t="shared" si="86"/>
        <v/>
      </c>
      <c r="AW40" s="52"/>
      <c r="AY40" s="105"/>
      <c r="AZ40" s="105"/>
    </row>
    <row r="41" spans="1:52" ht="20.100000000000001" customHeight="1" thickBot="1" x14ac:dyDescent="0.3">
      <c r="A41" s="35" t="str">
        <f>A19</f>
        <v>jan-junho</v>
      </c>
      <c r="B41" s="167">
        <f>SUM(B29:B34)</f>
        <v>832029.45</v>
      </c>
      <c r="C41" s="168">
        <f t="shared" ref="C41:O41" si="87">SUM(C29:C34)</f>
        <v>720109.52999999991</v>
      </c>
      <c r="D41" s="168">
        <f t="shared" si="87"/>
        <v>694932.91999999993</v>
      </c>
      <c r="E41" s="168">
        <f t="shared" si="87"/>
        <v>679151.54</v>
      </c>
      <c r="F41" s="168">
        <f t="shared" si="87"/>
        <v>1029125.3599999999</v>
      </c>
      <c r="G41" s="168">
        <f t="shared" si="87"/>
        <v>1116298.1099999999</v>
      </c>
      <c r="H41" s="168">
        <f t="shared" si="87"/>
        <v>883890.18</v>
      </c>
      <c r="I41" s="168">
        <f t="shared" si="87"/>
        <v>1181564.45</v>
      </c>
      <c r="J41" s="168">
        <f t="shared" si="87"/>
        <v>772749.2300000001</v>
      </c>
      <c r="K41" s="168">
        <f t="shared" si="87"/>
        <v>1370905.81</v>
      </c>
      <c r="L41" s="168">
        <f t="shared" si="87"/>
        <v>1281419.42</v>
      </c>
      <c r="M41" s="168">
        <f t="shared" si="87"/>
        <v>1604257.5100000007</v>
      </c>
      <c r="N41" s="168">
        <f t="shared" si="87"/>
        <v>1384318.8699999996</v>
      </c>
      <c r="O41" s="169">
        <f t="shared" si="87"/>
        <v>1606770.5999999999</v>
      </c>
      <c r="P41" s="61">
        <f t="shared" si="74"/>
        <v>0.16069399530759865</v>
      </c>
      <c r="R41" s="109"/>
      <c r="S41" s="167">
        <f>SUM(S29:S34)</f>
        <v>37859.595000000001</v>
      </c>
      <c r="T41" s="168">
        <f t="shared" ref="T41:AF41" si="88">SUM(T29:T34)</f>
        <v>32603.212000000003</v>
      </c>
      <c r="U41" s="168">
        <f t="shared" si="88"/>
        <v>36984.89</v>
      </c>
      <c r="V41" s="168">
        <f t="shared" si="88"/>
        <v>55048.297999999995</v>
      </c>
      <c r="W41" s="168">
        <f t="shared" si="88"/>
        <v>52633.047999999995</v>
      </c>
      <c r="X41" s="168">
        <f t="shared" si="88"/>
        <v>55849.864000000016</v>
      </c>
      <c r="Y41" s="168">
        <f t="shared" si="88"/>
        <v>49281.050999999999</v>
      </c>
      <c r="Z41" s="168">
        <f t="shared" si="88"/>
        <v>64884.561000000002</v>
      </c>
      <c r="AA41" s="168">
        <f t="shared" si="88"/>
        <v>64078.058000000005</v>
      </c>
      <c r="AB41" s="168">
        <f t="shared" si="88"/>
        <v>76261.714000000007</v>
      </c>
      <c r="AC41" s="168">
        <f t="shared" si="88"/>
        <v>76337.976999999999</v>
      </c>
      <c r="AD41" s="168">
        <f t="shared" si="88"/>
        <v>83107.904999999984</v>
      </c>
      <c r="AE41" s="168">
        <f t="shared" si="88"/>
        <v>92367.260000000009</v>
      </c>
      <c r="AF41" s="169">
        <f t="shared" si="88"/>
        <v>102621.93599999999</v>
      </c>
      <c r="AG41" s="61">
        <f t="shared" si="75"/>
        <v>0.11102067983828877</v>
      </c>
      <c r="AI41" s="172">
        <f t="shared" si="81"/>
        <v>0.45502710270652086</v>
      </c>
      <c r="AJ41" s="173">
        <f t="shared" si="81"/>
        <v>0.45275351376060813</v>
      </c>
      <c r="AK41" s="173">
        <f t="shared" si="82"/>
        <v>0.53220805829719509</v>
      </c>
      <c r="AL41" s="173">
        <f t="shared" si="82"/>
        <v>0.81054513989617094</v>
      </c>
      <c r="AM41" s="173">
        <f t="shared" si="82"/>
        <v>0.51143475854098086</v>
      </c>
      <c r="AN41" s="173">
        <f t="shared" si="82"/>
        <v>0.50031316455422492</v>
      </c>
      <c r="AO41" s="173">
        <f t="shared" si="82"/>
        <v>0.5575472170083392</v>
      </c>
      <c r="AP41" s="173">
        <f t="shared" si="82"/>
        <v>0.54914110694511842</v>
      </c>
      <c r="AQ41" s="173">
        <f t="shared" si="82"/>
        <v>0.82922189388658463</v>
      </c>
      <c r="AR41" s="173">
        <f t="shared" si="82"/>
        <v>0.55628704352781178</v>
      </c>
      <c r="AS41" s="173">
        <f t="shared" si="82"/>
        <v>0.59572982747522274</v>
      </c>
      <c r="AT41" s="173">
        <f t="shared" ref="AT41" si="89">IF(AD41="","",(AD41/M41)*10)</f>
        <v>0.51804591520970933</v>
      </c>
      <c r="AU41" s="173">
        <f t="shared" ref="AU41:AV41" si="90">IF(AE41="","",(AE41/N41)*10)</f>
        <v>0.66723976680315022</v>
      </c>
      <c r="AV41" s="173">
        <f t="shared" si="90"/>
        <v>0.63868442701154726</v>
      </c>
      <c r="AW41" s="61">
        <f t="shared" ref="AW41:AW45" si="91">IF(AV41="","",(AV41-AU41)/AU41)</f>
        <v>-4.2796219908198888E-2</v>
      </c>
      <c r="AY41" s="105"/>
      <c r="AZ41" s="105"/>
    </row>
    <row r="42" spans="1:52" ht="20.100000000000001" customHeight="1" x14ac:dyDescent="0.25">
      <c r="A42" s="121" t="s">
        <v>85</v>
      </c>
      <c r="B42" s="19">
        <f>SUM(B29:B31)</f>
        <v>383486.16999999993</v>
      </c>
      <c r="C42" s="154">
        <f>SUM(C29:C31)</f>
        <v>359736.73</v>
      </c>
      <c r="D42" s="154">
        <f>SUM(D29:D31)</f>
        <v>337710.40999999992</v>
      </c>
      <c r="E42" s="154">
        <f t="shared" ref="E42:N42" si="92">SUM(E29:E31)</f>
        <v>269354.83</v>
      </c>
      <c r="F42" s="154">
        <f t="shared" si="92"/>
        <v>518885.16000000003</v>
      </c>
      <c r="G42" s="154">
        <f t="shared" si="92"/>
        <v>534367.81999999983</v>
      </c>
      <c r="H42" s="154">
        <f t="shared" si="92"/>
        <v>446495.15</v>
      </c>
      <c r="I42" s="154">
        <f t="shared" si="92"/>
        <v>530104.43999999994</v>
      </c>
      <c r="J42" s="154">
        <f t="shared" si="92"/>
        <v>340089.82</v>
      </c>
      <c r="K42" s="154">
        <f t="shared" si="92"/>
        <v>649570.5</v>
      </c>
      <c r="L42" s="154">
        <f t="shared" si="92"/>
        <v>640253.84</v>
      </c>
      <c r="M42" s="154">
        <f t="shared" ref="M42" si="93">SUM(M29:M31)</f>
        <v>817451.96000000066</v>
      </c>
      <c r="N42" s="154">
        <f t="shared" si="92"/>
        <v>652011.13999999966</v>
      </c>
      <c r="O42" s="119">
        <f>IF(O31="","",SUM(O29:O31))</f>
        <v>780499.7799999998</v>
      </c>
      <c r="P42" s="61">
        <f t="shared" si="74"/>
        <v>0.19706509922514545</v>
      </c>
      <c r="R42" s="108" t="s">
        <v>85</v>
      </c>
      <c r="S42" s="19">
        <f>SUM(S29:S31)</f>
        <v>17209.863000000001</v>
      </c>
      <c r="T42" s="154">
        <f>SUM(T29:T31)</f>
        <v>15796.161</v>
      </c>
      <c r="U42" s="154">
        <f>SUM(U29:U31)</f>
        <v>16995.894999999997</v>
      </c>
      <c r="V42" s="154">
        <f t="shared" ref="V42:AC42" si="94">SUM(V29:V31)</f>
        <v>22740.453000000001</v>
      </c>
      <c r="W42" s="154">
        <f t="shared" si="94"/>
        <v>26284.577999999994</v>
      </c>
      <c r="X42" s="154">
        <f t="shared" si="94"/>
        <v>26114.18</v>
      </c>
      <c r="Y42" s="154">
        <f t="shared" si="94"/>
        <v>24267.392</v>
      </c>
      <c r="Z42" s="154">
        <f t="shared" si="94"/>
        <v>28921.351000000002</v>
      </c>
      <c r="AA42" s="154">
        <f t="shared" si="94"/>
        <v>27891.383000000002</v>
      </c>
      <c r="AB42" s="154">
        <f t="shared" si="94"/>
        <v>37417.438999999998</v>
      </c>
      <c r="AC42" s="154">
        <f t="shared" si="94"/>
        <v>39515.076000000001</v>
      </c>
      <c r="AD42" s="154">
        <f t="shared" ref="AD42:AE42" si="95">SUM(AD29:AD31)</f>
        <v>41893.952999999994</v>
      </c>
      <c r="AE42" s="154">
        <f t="shared" si="95"/>
        <v>42491.516000000003</v>
      </c>
      <c r="AF42" s="119">
        <f>IF(AF31="","",SUM(AF29:AF31))</f>
        <v>50525.214</v>
      </c>
      <c r="AG42" s="61">
        <f t="shared" si="75"/>
        <v>0.18906593024358076</v>
      </c>
      <c r="AI42" s="124">
        <f t="shared" si="81"/>
        <v>0.44877401967325198</v>
      </c>
      <c r="AJ42" s="156">
        <f t="shared" si="81"/>
        <v>0.43910336873301764</v>
      </c>
      <c r="AK42" s="156">
        <f t="shared" ref="AK42:AS44" si="96">(U42/D42)*10</f>
        <v>0.50326831796508742</v>
      </c>
      <c r="AL42" s="156">
        <f t="shared" si="96"/>
        <v>0.84425636622146327</v>
      </c>
      <c r="AM42" s="156">
        <f t="shared" si="96"/>
        <v>0.50655867668290977</v>
      </c>
      <c r="AN42" s="156">
        <f t="shared" si="96"/>
        <v>0.48869297556129054</v>
      </c>
      <c r="AO42" s="156">
        <f t="shared" si="96"/>
        <v>0.54350852411274786</v>
      </c>
      <c r="AP42" s="156">
        <f t="shared" si="96"/>
        <v>0.54557835810618771</v>
      </c>
      <c r="AQ42" s="156">
        <f t="shared" si="96"/>
        <v>0.8201181382024314</v>
      </c>
      <c r="AR42" s="156">
        <f t="shared" si="96"/>
        <v>0.57603353292675696</v>
      </c>
      <c r="AS42" s="156">
        <f t="shared" si="96"/>
        <v>0.61717827416700854</v>
      </c>
      <c r="AT42" s="156">
        <f t="shared" ref="AT42:AT44" si="97">(AD42/M42)*10</f>
        <v>0.51249437336965908</v>
      </c>
      <c r="AU42" s="156">
        <f t="shared" ref="AU42:AV44" si="98">(AE42/N42)*10</f>
        <v>0.65169923323702761</v>
      </c>
      <c r="AV42" s="156">
        <f t="shared" si="98"/>
        <v>0.64734437208938111</v>
      </c>
      <c r="AW42" s="61">
        <f t="shared" si="91"/>
        <v>-6.6823174334817732E-3</v>
      </c>
      <c r="AY42" s="105"/>
      <c r="AZ42" s="105"/>
    </row>
    <row r="43" spans="1:52" ht="20.100000000000001" customHeight="1" x14ac:dyDescent="0.25">
      <c r="A43" s="121" t="s">
        <v>86</v>
      </c>
      <c r="B43" s="19">
        <f>SUM(B32:B34)</f>
        <v>448543.28</v>
      </c>
      <c r="C43" s="154">
        <f>SUM(C32:C34)</f>
        <v>360372.79999999993</v>
      </c>
      <c r="D43" s="154">
        <f>SUM(D32:D34)</f>
        <v>357222.51</v>
      </c>
      <c r="E43" s="154">
        <f t="shared" ref="E43:N43" si="99">SUM(E32:E34)</f>
        <v>409796.7099999999</v>
      </c>
      <c r="F43" s="154">
        <f t="shared" si="99"/>
        <v>510240.19999999995</v>
      </c>
      <c r="G43" s="154">
        <f t="shared" si="99"/>
        <v>581930.29000000015</v>
      </c>
      <c r="H43" s="154">
        <f t="shared" si="99"/>
        <v>437395.03</v>
      </c>
      <c r="I43" s="154">
        <f t="shared" si="99"/>
        <v>651460.00999999989</v>
      </c>
      <c r="J43" s="154">
        <f t="shared" si="99"/>
        <v>432659.41000000003</v>
      </c>
      <c r="K43" s="154">
        <f t="shared" si="99"/>
        <v>721335.31</v>
      </c>
      <c r="L43" s="154">
        <f t="shared" si="99"/>
        <v>641165.57999999984</v>
      </c>
      <c r="M43" s="154">
        <f t="shared" ref="M43" si="100">SUM(M32:M34)</f>
        <v>786805.54999999993</v>
      </c>
      <c r="N43" s="154">
        <f t="shared" si="99"/>
        <v>732307.73</v>
      </c>
      <c r="O43" s="119">
        <f>IF(O34="","",SUM(O32:O34))</f>
        <v>826270.82000000007</v>
      </c>
      <c r="P43" s="52">
        <f t="shared" si="74"/>
        <v>0.12831093562265153</v>
      </c>
      <c r="R43" s="109" t="s">
        <v>86</v>
      </c>
      <c r="S43" s="19">
        <f>SUM(S32:S34)</f>
        <v>20649.732000000004</v>
      </c>
      <c r="T43" s="154">
        <f>SUM(T32:T34)</f>
        <v>16807.051000000003</v>
      </c>
      <c r="U43" s="154">
        <f>SUM(U32:U34)</f>
        <v>19988.995000000003</v>
      </c>
      <c r="V43" s="154">
        <f t="shared" ref="V43:AC43" si="101">SUM(V32:V34)</f>
        <v>32307.84499999999</v>
      </c>
      <c r="W43" s="154">
        <f t="shared" si="101"/>
        <v>26348.47</v>
      </c>
      <c r="X43" s="154">
        <f t="shared" si="101"/>
        <v>29735.684000000008</v>
      </c>
      <c r="Y43" s="154">
        <f t="shared" si="101"/>
        <v>25013.658999999996</v>
      </c>
      <c r="Z43" s="154">
        <f t="shared" si="101"/>
        <v>35963.210000000006</v>
      </c>
      <c r="AA43" s="154">
        <f t="shared" si="101"/>
        <v>36186.675000000003</v>
      </c>
      <c r="AB43" s="154">
        <f t="shared" si="101"/>
        <v>38844.275000000009</v>
      </c>
      <c r="AC43" s="154">
        <f t="shared" si="101"/>
        <v>36822.900999999991</v>
      </c>
      <c r="AD43" s="154">
        <f t="shared" ref="AD43:AE43" si="102">SUM(AD32:AD34)</f>
        <v>41213.95199999999</v>
      </c>
      <c r="AE43" s="154">
        <f t="shared" si="102"/>
        <v>49875.743999999999</v>
      </c>
      <c r="AF43" s="119">
        <f>IF(AF34="","",SUM(AF32:AF34))</f>
        <v>52096.721999999994</v>
      </c>
      <c r="AG43" s="52">
        <f t="shared" si="75"/>
        <v>4.4530222947651577E-2</v>
      </c>
      <c r="AI43" s="125">
        <f t="shared" si="81"/>
        <v>0.46037323310250017</v>
      </c>
      <c r="AJ43" s="157">
        <f t="shared" si="81"/>
        <v>0.46637956582738782</v>
      </c>
      <c r="AK43" s="157">
        <f t="shared" si="96"/>
        <v>0.55956706087754671</v>
      </c>
      <c r="AL43" s="157">
        <f t="shared" si="96"/>
        <v>0.78838712492347729</v>
      </c>
      <c r="AM43" s="157">
        <f t="shared" si="96"/>
        <v>0.51639345547450011</v>
      </c>
      <c r="AN43" s="157">
        <f t="shared" si="96"/>
        <v>0.51098360939417675</v>
      </c>
      <c r="AO43" s="157">
        <f t="shared" si="96"/>
        <v>0.57187798864564132</v>
      </c>
      <c r="AP43" s="157">
        <f t="shared" si="96"/>
        <v>0.55204017818376927</v>
      </c>
      <c r="AQ43" s="157">
        <f t="shared" si="96"/>
        <v>0.83637785666097031</v>
      </c>
      <c r="AR43" s="157">
        <f t="shared" si="96"/>
        <v>0.53850510936446472</v>
      </c>
      <c r="AS43" s="157">
        <f t="shared" si="96"/>
        <v>0.57431188055977678</v>
      </c>
      <c r="AT43" s="157">
        <f t="shared" si="97"/>
        <v>0.5238136919598495</v>
      </c>
      <c r="AU43" s="157">
        <f t="shared" si="98"/>
        <v>0.68107630107905592</v>
      </c>
      <c r="AV43" s="157">
        <f t="shared" ref="AV43" si="103">(AF43/O43)*10</f>
        <v>0.63050419715898953</v>
      </c>
      <c r="AW43" s="52">
        <f t="shared" ref="AW43" si="104">IF(AV43="","",(AV43-AU43)/AU43)</f>
        <v>-7.4253213391719877E-2</v>
      </c>
      <c r="AY43" s="105"/>
      <c r="AZ43" s="105"/>
    </row>
    <row r="44" spans="1:52" ht="20.100000000000001" customHeight="1" x14ac:dyDescent="0.25">
      <c r="A44" s="121" t="s">
        <v>87</v>
      </c>
      <c r="B44" s="19">
        <f>SUM(B35:B37)</f>
        <v>510343.31999999995</v>
      </c>
      <c r="C44" s="154">
        <f>SUM(C35:C37)</f>
        <v>488016.22999999986</v>
      </c>
      <c r="D44" s="154">
        <f>SUM(D35:D37)</f>
        <v>317431.6399999999</v>
      </c>
      <c r="E44" s="154">
        <f t="shared" ref="E44:N44" si="105">SUM(E35:E37)</f>
        <v>430814.19999999995</v>
      </c>
      <c r="F44" s="154">
        <f t="shared" si="105"/>
        <v>682291.91</v>
      </c>
      <c r="G44" s="154">
        <f t="shared" si="105"/>
        <v>625733.66999999993</v>
      </c>
      <c r="H44" s="154">
        <f t="shared" si="105"/>
        <v>458250.33999999968</v>
      </c>
      <c r="I44" s="154">
        <f t="shared" si="105"/>
        <v>516089.50999999983</v>
      </c>
      <c r="J44" s="154">
        <f t="shared" si="105"/>
        <v>514049.36</v>
      </c>
      <c r="K44" s="154">
        <f t="shared" si="105"/>
        <v>823163.40000000037</v>
      </c>
      <c r="L44" s="154">
        <f t="shared" si="105"/>
        <v>765619.61999999988</v>
      </c>
      <c r="M44" s="154">
        <f t="shared" ref="M44" si="106">SUM(M35:M37)</f>
        <v>683593.1599999998</v>
      </c>
      <c r="N44" s="154">
        <f t="shared" si="105"/>
        <v>751874.42999999959</v>
      </c>
      <c r="O44" s="119" t="str">
        <f>IF(O37="","",SUM(O35:O37))</f>
        <v/>
      </c>
      <c r="P44" s="52" t="str">
        <f t="shared" si="74"/>
        <v/>
      </c>
      <c r="R44" s="109" t="s">
        <v>87</v>
      </c>
      <c r="S44" s="19">
        <f>SUM(S35:S37)</f>
        <v>24758.867999999999</v>
      </c>
      <c r="T44" s="154">
        <f>SUM(T35:T37)</f>
        <v>23547.119999999995</v>
      </c>
      <c r="U44" s="154">
        <f>SUM(U35:U37)</f>
        <v>22716.569999999996</v>
      </c>
      <c r="V44" s="154">
        <f t="shared" ref="V44:AC44" si="107">SUM(V35:V37)</f>
        <v>32207.47700000001</v>
      </c>
      <c r="W44" s="154">
        <f t="shared" si="107"/>
        <v>33482.723000000005</v>
      </c>
      <c r="X44" s="154">
        <f t="shared" si="107"/>
        <v>31539.239999999998</v>
      </c>
      <c r="Y44" s="154">
        <f t="shared" si="107"/>
        <v>26992.701000000008</v>
      </c>
      <c r="Z44" s="154">
        <f t="shared" si="107"/>
        <v>32400.945000000014</v>
      </c>
      <c r="AA44" s="154">
        <f t="shared" si="107"/>
        <v>41484.690999999999</v>
      </c>
      <c r="AB44" s="154">
        <f t="shared" si="107"/>
        <v>42323.071000000004</v>
      </c>
      <c r="AC44" s="154">
        <f t="shared" si="107"/>
        <v>45119.482000000004</v>
      </c>
      <c r="AD44" s="154">
        <f t="shared" ref="AD44:AE44" si="108">SUM(AD35:AD37)</f>
        <v>40657.845000000001</v>
      </c>
      <c r="AE44" s="154">
        <f t="shared" si="108"/>
        <v>52315.772999999994</v>
      </c>
      <c r="AF44" s="119" t="str">
        <f>IF(AF37="","",SUM(AF35:AF37))</f>
        <v/>
      </c>
      <c r="AG44" s="52" t="str">
        <f t="shared" si="75"/>
        <v/>
      </c>
      <c r="AI44" s="125">
        <f t="shared" si="81"/>
        <v>0.48514141421504259</v>
      </c>
      <c r="AJ44" s="157">
        <f t="shared" si="81"/>
        <v>0.48250690351015585</v>
      </c>
      <c r="AK44" s="157">
        <f t="shared" si="96"/>
        <v>0.71563660131674345</v>
      </c>
      <c r="AL44" s="157">
        <f t="shared" si="96"/>
        <v>0.74759552958096576</v>
      </c>
      <c r="AM44" s="157">
        <f t="shared" si="96"/>
        <v>0.49073897124179594</v>
      </c>
      <c r="AN44" s="157">
        <f t="shared" si="96"/>
        <v>0.50403616605767754</v>
      </c>
      <c r="AO44" s="157">
        <f t="shared" si="96"/>
        <v>0.58903831909868365</v>
      </c>
      <c r="AP44" s="157">
        <f t="shared" si="96"/>
        <v>0.62781638402222173</v>
      </c>
      <c r="AQ44" s="157">
        <f t="shared" si="96"/>
        <v>0.80701765682579585</v>
      </c>
      <c r="AR44" s="157">
        <f t="shared" si="96"/>
        <v>0.5141515159687613</v>
      </c>
      <c r="AS44" s="157">
        <f t="shared" si="96"/>
        <v>0.58931982437963137</v>
      </c>
      <c r="AT44" s="157">
        <f t="shared" si="97"/>
        <v>0.59476670304893065</v>
      </c>
      <c r="AU44" s="157">
        <f t="shared" si="98"/>
        <v>0.69580465716861817</v>
      </c>
      <c r="AV44" s="157"/>
      <c r="AW44" s="52"/>
      <c r="AY44" s="105"/>
      <c r="AZ44" s="105"/>
    </row>
    <row r="45" spans="1:52" ht="20.100000000000001" customHeight="1" thickBot="1" x14ac:dyDescent="0.3">
      <c r="A45" s="122" t="s">
        <v>88</v>
      </c>
      <c r="B45" s="21">
        <f>SUM(B38:B40)</f>
        <v>471146.59</v>
      </c>
      <c r="C45" s="155">
        <f>SUM(C38:C40)</f>
        <v>425388.7</v>
      </c>
      <c r="D45" s="155">
        <f>IF(D40="","",SUM(D38:D40))</f>
        <v>280686.82</v>
      </c>
      <c r="E45" s="155">
        <f t="shared" ref="E45:O45" si="109">IF(E40="","",SUM(E38:E40))</f>
        <v>486327.5499999997</v>
      </c>
      <c r="F45" s="155">
        <f t="shared" si="109"/>
        <v>616193.31000000029</v>
      </c>
      <c r="G45" s="155">
        <f t="shared" si="109"/>
        <v>416040.10999999987</v>
      </c>
      <c r="H45" s="155">
        <f t="shared" si="109"/>
        <v>460019.91999999993</v>
      </c>
      <c r="I45" s="155">
        <f t="shared" si="109"/>
        <v>456723.05999999982</v>
      </c>
      <c r="J45" s="155">
        <f t="shared" si="109"/>
        <v>688395.02</v>
      </c>
      <c r="K45" s="155">
        <f t="shared" si="109"/>
        <v>739319.47000000044</v>
      </c>
      <c r="L45" s="155">
        <f t="shared" si="109"/>
        <v>696300.05</v>
      </c>
      <c r="M45" s="155">
        <f t="shared" ref="M45" si="110">IF(M40="","",SUM(M38:M40))</f>
        <v>681072.12000000011</v>
      </c>
      <c r="N45" s="155">
        <f t="shared" si="109"/>
        <v>832667.84000000032</v>
      </c>
      <c r="O45" s="123" t="str">
        <f t="shared" si="109"/>
        <v/>
      </c>
      <c r="P45" s="55" t="str">
        <f t="shared" si="74"/>
        <v/>
      </c>
      <c r="R45" s="110" t="s">
        <v>88</v>
      </c>
      <c r="S45" s="21">
        <f>SUM(S38:S40)</f>
        <v>25975.465999999993</v>
      </c>
      <c r="T45" s="155">
        <f>SUM(T38:T40)</f>
        <v>24593.887999999999</v>
      </c>
      <c r="U45" s="155">
        <f>IF(U40="","",SUM(U38:U40))</f>
        <v>25647.103000000003</v>
      </c>
      <c r="V45" s="155">
        <f t="shared" ref="V45:AF45" si="111">IF(V40="","",SUM(V38:V40))</f>
        <v>34113.160000000003</v>
      </c>
      <c r="W45" s="155">
        <f t="shared" si="111"/>
        <v>38028.200000000004</v>
      </c>
      <c r="X45" s="155">
        <f t="shared" si="111"/>
        <v>28182.603000000003</v>
      </c>
      <c r="Y45" s="155">
        <f t="shared" si="111"/>
        <v>32795.233999999997</v>
      </c>
      <c r="Z45" s="155">
        <f t="shared" si="111"/>
        <v>38893.22</v>
      </c>
      <c r="AA45" s="155">
        <f t="shared" si="111"/>
        <v>47841.637999999999</v>
      </c>
      <c r="AB45" s="155">
        <f t="shared" si="111"/>
        <v>49159.678</v>
      </c>
      <c r="AC45" s="155">
        <f t="shared" si="111"/>
        <v>42889.164000000004</v>
      </c>
      <c r="AD45" s="155">
        <f t="shared" ref="AD45:AE45" si="112">IF(AD40="","",SUM(AD38:AD40))</f>
        <v>46697.127000000022</v>
      </c>
      <c r="AE45" s="155">
        <f t="shared" si="112"/>
        <v>57895.481999999989</v>
      </c>
      <c r="AF45" s="123" t="str">
        <f t="shared" si="111"/>
        <v/>
      </c>
      <c r="AG45" s="55" t="str">
        <f t="shared" si="75"/>
        <v/>
      </c>
      <c r="AI45" s="126">
        <f t="shared" si="81"/>
        <v>0.5513245039086454</v>
      </c>
      <c r="AJ45" s="158">
        <f t="shared" si="81"/>
        <v>0.5781509475921669</v>
      </c>
      <c r="AK45" s="158">
        <f t="shared" ref="AK45:AS45" si="113">IF(U40="","",(U45/D45)*10)</f>
        <v>0.91372665805968378</v>
      </c>
      <c r="AL45" s="158">
        <f t="shared" si="113"/>
        <v>0.70144411929778661</v>
      </c>
      <c r="AM45" s="158">
        <f t="shared" si="113"/>
        <v>0.61714723907015456</v>
      </c>
      <c r="AN45" s="158">
        <f t="shared" si="113"/>
        <v>0.67740110442716717</v>
      </c>
      <c r="AO45" s="158">
        <f t="shared" si="113"/>
        <v>0.7129089975060211</v>
      </c>
      <c r="AP45" s="158">
        <f t="shared" si="113"/>
        <v>0.85157119064669118</v>
      </c>
      <c r="AQ45" s="158">
        <f t="shared" si="113"/>
        <v>0.69497362139545982</v>
      </c>
      <c r="AR45" s="158">
        <f t="shared" si="113"/>
        <v>0.66493146731277042</v>
      </c>
      <c r="AS45" s="158">
        <f t="shared" si="113"/>
        <v>0.61595807726855689</v>
      </c>
      <c r="AT45" s="158">
        <f t="shared" ref="AT45" si="114">IF(AD40="","",(AD45/M45)*10)</f>
        <v>0.68564144132048765</v>
      </c>
      <c r="AU45" s="158">
        <f t="shared" ref="AU45:AV45" si="115">IF(AE40="","",(AE45/N45)*10)</f>
        <v>0.69530104585280927</v>
      </c>
      <c r="AV45" s="158" t="str">
        <f t="shared" si="115"/>
        <v/>
      </c>
      <c r="AW45" s="55" t="str">
        <f t="shared" si="91"/>
        <v/>
      </c>
      <c r="AY45" s="105"/>
      <c r="AZ45" s="105"/>
    </row>
    <row r="46" spans="1:52" x14ac:dyDescent="0.25">
      <c r="S46" s="119"/>
      <c r="T46" s="119"/>
      <c r="U46" s="119"/>
      <c r="V46" s="119"/>
      <c r="W46" s="119"/>
      <c r="X46" s="119"/>
      <c r="Y46" s="119"/>
      <c r="Z46" s="119"/>
      <c r="AA46" s="119"/>
      <c r="AB46" s="119"/>
      <c r="AC46" s="119"/>
      <c r="AD46" s="119"/>
      <c r="AE46" s="119"/>
      <c r="AF46" s="119"/>
      <c r="AY46" s="105"/>
      <c r="AZ46" s="105"/>
    </row>
    <row r="47" spans="1:52" ht="15.75" thickBot="1" x14ac:dyDescent="0.3">
      <c r="P47" s="205" t="s">
        <v>1</v>
      </c>
      <c r="AG47" s="289">
        <v>1000</v>
      </c>
      <c r="AW47" s="289" t="s">
        <v>47</v>
      </c>
      <c r="AY47" s="105"/>
      <c r="AZ47" s="105"/>
    </row>
    <row r="48" spans="1:52" ht="20.100000000000001" customHeight="1" x14ac:dyDescent="0.25">
      <c r="A48" s="334" t="s">
        <v>15</v>
      </c>
      <c r="B48" s="336" t="s">
        <v>71</v>
      </c>
      <c r="C48" s="330"/>
      <c r="D48" s="330"/>
      <c r="E48" s="330"/>
      <c r="F48" s="330"/>
      <c r="G48" s="330"/>
      <c r="H48" s="330"/>
      <c r="I48" s="330"/>
      <c r="J48" s="330"/>
      <c r="K48" s="330"/>
      <c r="L48" s="330"/>
      <c r="M48" s="330"/>
      <c r="N48" s="330"/>
      <c r="O48" s="331"/>
      <c r="P48" s="339" t="str">
        <f>P26</f>
        <v>D       2023/2022</v>
      </c>
      <c r="R48" s="337" t="s">
        <v>3</v>
      </c>
      <c r="S48" s="329" t="s">
        <v>71</v>
      </c>
      <c r="T48" s="330"/>
      <c r="U48" s="330"/>
      <c r="V48" s="330"/>
      <c r="W48" s="330"/>
      <c r="X48" s="330"/>
      <c r="Y48" s="330"/>
      <c r="Z48" s="330"/>
      <c r="AA48" s="330"/>
      <c r="AB48" s="330"/>
      <c r="AC48" s="330"/>
      <c r="AD48" s="330"/>
      <c r="AE48" s="330"/>
      <c r="AF48" s="331"/>
      <c r="AG48" s="339" t="str">
        <f>P48</f>
        <v>D       2023/2022</v>
      </c>
      <c r="AI48" s="329" t="s">
        <v>71</v>
      </c>
      <c r="AJ48" s="330"/>
      <c r="AK48" s="330"/>
      <c r="AL48" s="330"/>
      <c r="AM48" s="330"/>
      <c r="AN48" s="330"/>
      <c r="AO48" s="330"/>
      <c r="AP48" s="330"/>
      <c r="AQ48" s="330"/>
      <c r="AR48" s="330"/>
      <c r="AS48" s="330"/>
      <c r="AT48" s="330"/>
      <c r="AU48" s="330"/>
      <c r="AV48" s="331"/>
      <c r="AW48" s="339" t="str">
        <f>AG48</f>
        <v>D       2023/2022</v>
      </c>
      <c r="AY48" s="105"/>
      <c r="AZ48" s="105"/>
    </row>
    <row r="49" spans="1:52" ht="20.100000000000001" customHeight="1" thickBot="1" x14ac:dyDescent="0.3">
      <c r="A49" s="335"/>
      <c r="B49" s="99">
        <v>2010</v>
      </c>
      <c r="C49" s="135">
        <v>2011</v>
      </c>
      <c r="D49" s="135">
        <v>2012</v>
      </c>
      <c r="E49" s="135">
        <v>2013</v>
      </c>
      <c r="F49" s="135">
        <v>2014</v>
      </c>
      <c r="G49" s="135">
        <v>2015</v>
      </c>
      <c r="H49" s="135">
        <v>2016</v>
      </c>
      <c r="I49" s="135">
        <v>2017</v>
      </c>
      <c r="J49" s="135">
        <v>2018</v>
      </c>
      <c r="K49" s="135">
        <v>2019</v>
      </c>
      <c r="L49" s="135">
        <v>2020</v>
      </c>
      <c r="M49" s="135">
        <v>2021</v>
      </c>
      <c r="N49" s="135">
        <v>2022</v>
      </c>
      <c r="O49" s="133">
        <v>2023</v>
      </c>
      <c r="P49" s="340"/>
      <c r="R49" s="338"/>
      <c r="S49" s="25">
        <v>2010</v>
      </c>
      <c r="T49" s="135">
        <v>2011</v>
      </c>
      <c r="U49" s="135">
        <v>2012</v>
      </c>
      <c r="V49" s="135">
        <v>2013</v>
      </c>
      <c r="W49" s="135">
        <v>2014</v>
      </c>
      <c r="X49" s="135">
        <v>2015</v>
      </c>
      <c r="Y49" s="135">
        <v>2016</v>
      </c>
      <c r="Z49" s="135">
        <v>2017</v>
      </c>
      <c r="AA49" s="135">
        <v>2018</v>
      </c>
      <c r="AB49" s="135">
        <v>2019</v>
      </c>
      <c r="AC49" s="135">
        <v>2020</v>
      </c>
      <c r="AD49" s="135">
        <v>2021</v>
      </c>
      <c r="AE49" s="135">
        <v>2022</v>
      </c>
      <c r="AF49" s="133">
        <v>2023</v>
      </c>
      <c r="AG49" s="340"/>
      <c r="AI49" s="25">
        <v>2010</v>
      </c>
      <c r="AJ49" s="135">
        <v>2011</v>
      </c>
      <c r="AK49" s="135">
        <v>2012</v>
      </c>
      <c r="AL49" s="135">
        <v>2013</v>
      </c>
      <c r="AM49" s="135">
        <v>2014</v>
      </c>
      <c r="AN49" s="135">
        <v>2015</v>
      </c>
      <c r="AO49" s="135">
        <v>2016</v>
      </c>
      <c r="AP49" s="135">
        <v>2017</v>
      </c>
      <c r="AQ49" s="265">
        <v>2018</v>
      </c>
      <c r="AR49" s="135">
        <v>2019</v>
      </c>
      <c r="AS49" s="135">
        <v>2020</v>
      </c>
      <c r="AT49" s="176">
        <v>2021</v>
      </c>
      <c r="AU49" s="135">
        <v>2022</v>
      </c>
      <c r="AV49" s="266">
        <v>2023</v>
      </c>
      <c r="AW49" s="340"/>
      <c r="AY49" s="105"/>
      <c r="AZ49" s="105"/>
    </row>
    <row r="50" spans="1:52" ht="3" customHeight="1" thickBot="1" x14ac:dyDescent="0.3">
      <c r="A50" s="291" t="s">
        <v>90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3"/>
      <c r="O50" s="293"/>
      <c r="P50" s="294"/>
      <c r="R50" s="291"/>
      <c r="S50" s="293">
        <v>2010</v>
      </c>
      <c r="T50" s="293">
        <v>2011</v>
      </c>
      <c r="U50" s="293">
        <v>2012</v>
      </c>
      <c r="V50" s="293"/>
      <c r="W50" s="293"/>
      <c r="X50" s="293"/>
      <c r="Y50" s="293"/>
      <c r="Z50" s="293"/>
      <c r="AA50" s="293"/>
      <c r="AB50" s="293"/>
      <c r="AC50" s="293"/>
      <c r="AD50" s="293"/>
      <c r="AE50" s="293"/>
      <c r="AF50" s="293"/>
      <c r="AG50" s="294"/>
      <c r="AI50" s="290"/>
      <c r="AJ50" s="290"/>
      <c r="AK50" s="290"/>
      <c r="AL50" s="290"/>
      <c r="AM50" s="290"/>
      <c r="AN50" s="290"/>
      <c r="AO50" s="290"/>
      <c r="AP50" s="290"/>
      <c r="AQ50" s="290"/>
      <c r="AR50" s="290"/>
      <c r="AS50" s="290"/>
      <c r="AT50" s="290"/>
      <c r="AU50" s="290"/>
      <c r="AV50" s="290"/>
      <c r="AW50" s="292"/>
      <c r="AY50" s="105"/>
      <c r="AZ50" s="105"/>
    </row>
    <row r="51" spans="1:52" ht="20.100000000000001" customHeight="1" x14ac:dyDescent="0.25">
      <c r="A51" s="120" t="s">
        <v>73</v>
      </c>
      <c r="B51" s="39">
        <v>95.28</v>
      </c>
      <c r="C51" s="153">
        <v>512.16999999999996</v>
      </c>
      <c r="D51" s="153">
        <v>329.39</v>
      </c>
      <c r="E51" s="153">
        <v>1097.1199999999999</v>
      </c>
      <c r="F51" s="153">
        <v>359.98</v>
      </c>
      <c r="G51" s="153">
        <v>186.74000000000004</v>
      </c>
      <c r="H51" s="153">
        <v>103.10999999999999</v>
      </c>
      <c r="I51" s="153">
        <v>197.02</v>
      </c>
      <c r="J51" s="153">
        <v>149.85</v>
      </c>
      <c r="K51" s="153">
        <v>70.15000000000002</v>
      </c>
      <c r="L51" s="153">
        <v>335.65</v>
      </c>
      <c r="M51" s="153">
        <v>46</v>
      </c>
      <c r="N51" s="153">
        <v>160.4800000000001</v>
      </c>
      <c r="O51" s="112">
        <v>206.79</v>
      </c>
      <c r="P51" s="61">
        <f>IF(O51="","",(O51-N51)/N51)</f>
        <v>0.28857178464606092</v>
      </c>
      <c r="R51" s="109" t="s">
        <v>73</v>
      </c>
      <c r="S51" s="39">
        <v>29.815000000000005</v>
      </c>
      <c r="T51" s="153">
        <v>149.20400000000001</v>
      </c>
      <c r="U51" s="153">
        <v>122.17799999999998</v>
      </c>
      <c r="V51" s="153">
        <v>109.56100000000001</v>
      </c>
      <c r="W51" s="153">
        <v>97.120999999999995</v>
      </c>
      <c r="X51" s="153">
        <v>99.907999999999987</v>
      </c>
      <c r="Y51" s="153">
        <v>68.53</v>
      </c>
      <c r="Z51" s="153">
        <v>118.282</v>
      </c>
      <c r="AA51" s="153">
        <v>104.797</v>
      </c>
      <c r="AB51" s="153">
        <v>234.49399999999994</v>
      </c>
      <c r="AC51" s="153">
        <v>210.21299999999997</v>
      </c>
      <c r="AD51" s="153">
        <v>40.800000000000004</v>
      </c>
      <c r="AE51" s="153">
        <v>115.21899999999997</v>
      </c>
      <c r="AF51" s="112">
        <v>180.49199999999996</v>
      </c>
      <c r="AG51" s="61">
        <f>IF(AF51="","",(AF51-AE51)/AE51)</f>
        <v>0.56651246756177376</v>
      </c>
      <c r="AI51" s="124">
        <f t="shared" ref="AI51:AI60" si="116">(S51/B51)*10</f>
        <v>3.1291981528127626</v>
      </c>
      <c r="AJ51" s="156">
        <f t="shared" ref="AJ51:AJ60" si="117">(T51/C51)*10</f>
        <v>2.9131733604076775</v>
      </c>
      <c r="AK51" s="156">
        <f t="shared" ref="AK51:AK60" si="118">(U51/D51)*10</f>
        <v>3.7092200734691394</v>
      </c>
      <c r="AL51" s="156">
        <f t="shared" ref="AL51:AL60" si="119">(V51/E51)*10</f>
        <v>0.99862366924310941</v>
      </c>
      <c r="AM51" s="156">
        <f t="shared" ref="AM51:AM60" si="120">(W51/F51)*10</f>
        <v>2.6979554419689982</v>
      </c>
      <c r="AN51" s="156">
        <f t="shared" ref="AN51:AN60" si="121">(X51/G51)*10</f>
        <v>5.3501124558209252</v>
      </c>
      <c r="AO51" s="156">
        <f t="shared" ref="AO51:AO60" si="122">(Y51/H51)*10</f>
        <v>6.6463000678886637</v>
      </c>
      <c r="AP51" s="156">
        <f t="shared" ref="AP51:AP60" si="123">(Z51/I51)*10</f>
        <v>6.0035529387879389</v>
      </c>
      <c r="AQ51" s="156">
        <f t="shared" ref="AQ51:AQ60" si="124">(AA51/J51)*10</f>
        <v>6.99346012679346</v>
      </c>
      <c r="AR51" s="156">
        <f t="shared" ref="AR51:AR60" si="125">(AB51/K51)*10</f>
        <v>33.427512473271541</v>
      </c>
      <c r="AS51" s="156">
        <f t="shared" ref="AS51:AS60" si="126">(AC51/L51)*10</f>
        <v>6.2628631014449567</v>
      </c>
      <c r="AT51" s="156">
        <f t="shared" ref="AT51:AT60" si="127">(AD51/M51)*10</f>
        <v>8.8695652173913047</v>
      </c>
      <c r="AU51" s="156">
        <f t="shared" ref="AU51:AU60" si="128">(AE51/N51)*10</f>
        <v>7.1796485543369828</v>
      </c>
      <c r="AV51" s="309">
        <f t="shared" ref="AV51:AV56" si="129">(AF51/O51)*10</f>
        <v>8.7282750616567526</v>
      </c>
      <c r="AW51" s="61">
        <f t="shared" ref="AW51:AW52" si="130">IF(AV51="","",(AV51-AU51)/AU51)</f>
        <v>0.21569670097351729</v>
      </c>
      <c r="AY51" s="105"/>
      <c r="AZ51" s="105"/>
    </row>
    <row r="52" spans="1:52" ht="20.100000000000001" customHeight="1" x14ac:dyDescent="0.25">
      <c r="A52" s="121" t="s">
        <v>74</v>
      </c>
      <c r="B52" s="19">
        <v>321.11</v>
      </c>
      <c r="C52" s="154">
        <v>100.60000000000001</v>
      </c>
      <c r="D52" s="154">
        <v>100.41000000000001</v>
      </c>
      <c r="E52" s="154">
        <v>382.40000000000003</v>
      </c>
      <c r="F52" s="154">
        <v>109.25</v>
      </c>
      <c r="G52" s="154">
        <v>49.88</v>
      </c>
      <c r="H52" s="154">
        <v>109.05999999999999</v>
      </c>
      <c r="I52" s="154">
        <v>459.19</v>
      </c>
      <c r="J52" s="154">
        <v>210.03</v>
      </c>
      <c r="K52" s="154">
        <v>217.20000000000002</v>
      </c>
      <c r="L52" s="154">
        <v>194.14</v>
      </c>
      <c r="M52" s="154">
        <v>91.45</v>
      </c>
      <c r="N52" s="154">
        <v>358.54999999999973</v>
      </c>
      <c r="O52" s="119">
        <v>568.10999999999979</v>
      </c>
      <c r="P52" s="52">
        <f t="shared" ref="P52:P67" si="131">IF(O52="","",(O52-N52)/N52)</f>
        <v>0.58446520708408933</v>
      </c>
      <c r="R52" s="109" t="s">
        <v>74</v>
      </c>
      <c r="S52" s="19">
        <v>106.98100000000001</v>
      </c>
      <c r="T52" s="154">
        <v>32.087000000000003</v>
      </c>
      <c r="U52" s="154">
        <v>68.099000000000004</v>
      </c>
      <c r="V52" s="154">
        <v>95.572999999999993</v>
      </c>
      <c r="W52" s="154">
        <v>79.214999999999989</v>
      </c>
      <c r="X52" s="154">
        <v>14.875999999999999</v>
      </c>
      <c r="Y52" s="154">
        <v>102.047</v>
      </c>
      <c r="Z52" s="154">
        <v>223.39400000000003</v>
      </c>
      <c r="AA52" s="154">
        <v>153.98099999999999</v>
      </c>
      <c r="AB52" s="154">
        <v>117.78500000000003</v>
      </c>
      <c r="AC52" s="154">
        <v>729.51499999999999</v>
      </c>
      <c r="AD52" s="154">
        <v>150.46800000000002</v>
      </c>
      <c r="AE52" s="154">
        <v>405.61700000000002</v>
      </c>
      <c r="AF52" s="119">
        <v>458.54099999999983</v>
      </c>
      <c r="AG52" s="52">
        <f t="shared" ref="AG52:AG65" si="132">IF(AF52="","",(AF52-AE52)/AE52)</f>
        <v>0.13047776597134689</v>
      </c>
      <c r="AI52" s="125">
        <f t="shared" si="116"/>
        <v>3.3315997633209804</v>
      </c>
      <c r="AJ52" s="157">
        <f t="shared" si="117"/>
        <v>3.1895626242544735</v>
      </c>
      <c r="AK52" s="157">
        <f t="shared" si="118"/>
        <v>6.7820934169903389</v>
      </c>
      <c r="AL52" s="157">
        <f t="shared" si="119"/>
        <v>2.4992939330543926</v>
      </c>
      <c r="AM52" s="157">
        <f t="shared" si="120"/>
        <v>7.2508009153318067</v>
      </c>
      <c r="AN52" s="157">
        <f t="shared" si="121"/>
        <v>2.9823576583801121</v>
      </c>
      <c r="AO52" s="157">
        <f t="shared" si="122"/>
        <v>9.3569594718503577</v>
      </c>
      <c r="AP52" s="157">
        <f t="shared" si="123"/>
        <v>4.8649578605805885</v>
      </c>
      <c r="AQ52" s="157">
        <f t="shared" si="124"/>
        <v>7.3313812312526778</v>
      </c>
      <c r="AR52" s="157">
        <f t="shared" si="125"/>
        <v>5.4228821362799273</v>
      </c>
      <c r="AS52" s="157">
        <f t="shared" si="126"/>
        <v>37.576748738024108</v>
      </c>
      <c r="AT52" s="157">
        <f t="shared" si="127"/>
        <v>16.45358119190815</v>
      </c>
      <c r="AU52" s="157">
        <f t="shared" si="128"/>
        <v>11.312703946450993</v>
      </c>
      <c r="AV52" s="303">
        <f t="shared" si="129"/>
        <v>8.0713418176057452</v>
      </c>
      <c r="AW52" s="52">
        <f t="shared" si="130"/>
        <v>-0.28652408338345353</v>
      </c>
      <c r="AY52" s="105"/>
      <c r="AZ52" s="105"/>
    </row>
    <row r="53" spans="1:52" ht="20.100000000000001" customHeight="1" x14ac:dyDescent="0.25">
      <c r="A53" s="121" t="s">
        <v>75</v>
      </c>
      <c r="B53" s="19">
        <v>94.44</v>
      </c>
      <c r="C53" s="154">
        <v>412.02000000000004</v>
      </c>
      <c r="D53" s="154">
        <v>20.839999999999996</v>
      </c>
      <c r="E53" s="154">
        <v>99.119999999999976</v>
      </c>
      <c r="F53" s="154">
        <v>153.96</v>
      </c>
      <c r="G53" s="154">
        <v>19.999999999999996</v>
      </c>
      <c r="H53" s="154">
        <v>65.94</v>
      </c>
      <c r="I53" s="154">
        <v>25.840000000000003</v>
      </c>
      <c r="J53" s="154">
        <v>3.52</v>
      </c>
      <c r="K53" s="154">
        <v>37.489999999999995</v>
      </c>
      <c r="L53" s="154">
        <v>136.80000000000004</v>
      </c>
      <c r="M53" s="154">
        <v>285.66999999999996</v>
      </c>
      <c r="N53" s="154">
        <v>99.779999999999973</v>
      </c>
      <c r="O53" s="119">
        <v>116.07999999999998</v>
      </c>
      <c r="P53" s="52">
        <f t="shared" si="131"/>
        <v>0.16335939065945096</v>
      </c>
      <c r="R53" s="109" t="s">
        <v>75</v>
      </c>
      <c r="S53" s="19">
        <v>39.945</v>
      </c>
      <c r="T53" s="154">
        <v>210.15600000000001</v>
      </c>
      <c r="U53" s="154">
        <v>21.706999999999997</v>
      </c>
      <c r="V53" s="154">
        <v>27.781999999999996</v>
      </c>
      <c r="W53" s="154">
        <v>90.24</v>
      </c>
      <c r="X53" s="154">
        <v>14.796000000000001</v>
      </c>
      <c r="Y53" s="154">
        <v>59.37299999999999</v>
      </c>
      <c r="Z53" s="154">
        <v>51.395000000000003</v>
      </c>
      <c r="AA53" s="154">
        <v>48.673000000000002</v>
      </c>
      <c r="AB53" s="154">
        <v>73.152999999999977</v>
      </c>
      <c r="AC53" s="154">
        <v>92.289999999999978</v>
      </c>
      <c r="AD53" s="154">
        <v>189.25800000000004</v>
      </c>
      <c r="AE53" s="154">
        <v>111.53900000000003</v>
      </c>
      <c r="AF53" s="119">
        <v>257.39599999999996</v>
      </c>
      <c r="AG53" s="52">
        <f t="shared" si="132"/>
        <v>1.3076771353517593</v>
      </c>
      <c r="AI53" s="125">
        <f t="shared" si="116"/>
        <v>4.2296696315120714</v>
      </c>
      <c r="AJ53" s="157">
        <f t="shared" si="117"/>
        <v>5.1006261831949908</v>
      </c>
      <c r="AK53" s="157">
        <f t="shared" si="118"/>
        <v>10.416026871401151</v>
      </c>
      <c r="AL53" s="157">
        <f t="shared" si="119"/>
        <v>2.8028652138821637</v>
      </c>
      <c r="AM53" s="157">
        <f t="shared" si="120"/>
        <v>5.8612626656274349</v>
      </c>
      <c r="AN53" s="157">
        <f t="shared" si="121"/>
        <v>7.3980000000000024</v>
      </c>
      <c r="AO53" s="157">
        <f t="shared" si="122"/>
        <v>9.0040946314831647</v>
      </c>
      <c r="AP53" s="157">
        <f t="shared" si="123"/>
        <v>19.889705882352938</v>
      </c>
      <c r="AQ53" s="157">
        <f t="shared" si="124"/>
        <v>138.27556818181819</v>
      </c>
      <c r="AR53" s="157">
        <f t="shared" si="125"/>
        <v>19.512670045345423</v>
      </c>
      <c r="AS53" s="157">
        <f t="shared" si="126"/>
        <v>6.7463450292397624</v>
      </c>
      <c r="AT53" s="157">
        <f t="shared" si="127"/>
        <v>6.6250568838169945</v>
      </c>
      <c r="AU53" s="157">
        <f t="shared" si="128"/>
        <v>11.178492683904595</v>
      </c>
      <c r="AV53" s="303">
        <f t="shared" si="129"/>
        <v>22.174017918676775</v>
      </c>
      <c r="AW53" s="52">
        <f t="shared" ref="AW53" si="133">IF(AV53="","",(AV53-AU53)/AU53)</f>
        <v>0.98363218957097298</v>
      </c>
      <c r="AY53" s="105"/>
      <c r="AZ53" s="105"/>
    </row>
    <row r="54" spans="1:52" ht="20.100000000000001" customHeight="1" x14ac:dyDescent="0.25">
      <c r="A54" s="121" t="s">
        <v>76</v>
      </c>
      <c r="B54" s="19">
        <v>449.70000000000005</v>
      </c>
      <c r="C54" s="154">
        <v>201.03000000000003</v>
      </c>
      <c r="D54" s="154">
        <v>32.190000000000005</v>
      </c>
      <c r="E54" s="154">
        <v>433.89999999999986</v>
      </c>
      <c r="F54" s="154">
        <v>116.07000000000001</v>
      </c>
      <c r="G54" s="154">
        <v>102.54</v>
      </c>
      <c r="H54" s="154">
        <v>105.56000000000002</v>
      </c>
      <c r="I54" s="154">
        <v>10.379999999999999</v>
      </c>
      <c r="J54" s="154">
        <v>20.22</v>
      </c>
      <c r="K54" s="154">
        <v>269.05999999999989</v>
      </c>
      <c r="L54" s="154">
        <v>11.549999999999999</v>
      </c>
      <c r="M54" s="154">
        <v>228.90000000000006</v>
      </c>
      <c r="N54" s="154">
        <v>81.14</v>
      </c>
      <c r="O54" s="119">
        <v>255.97000000000008</v>
      </c>
      <c r="P54" s="52">
        <f t="shared" si="131"/>
        <v>2.1546709391175756</v>
      </c>
      <c r="R54" s="109" t="s">
        <v>76</v>
      </c>
      <c r="S54" s="19">
        <v>85.614000000000019</v>
      </c>
      <c r="T54" s="154">
        <v>92.996999999999986</v>
      </c>
      <c r="U54" s="154">
        <v>30.552</v>
      </c>
      <c r="V54" s="154">
        <v>154.78400000000005</v>
      </c>
      <c r="W54" s="154">
        <v>82.786999999999978</v>
      </c>
      <c r="X54" s="154">
        <v>74.756</v>
      </c>
      <c r="Y54" s="154">
        <v>80.057000000000002</v>
      </c>
      <c r="Z54" s="154">
        <v>55.018000000000008</v>
      </c>
      <c r="AA54" s="154">
        <v>24.623000000000001</v>
      </c>
      <c r="AB54" s="154">
        <v>122.39999999999998</v>
      </c>
      <c r="AC54" s="154">
        <v>30.440999999999995</v>
      </c>
      <c r="AD54" s="154">
        <v>199.78800000000004</v>
      </c>
      <c r="AE54" s="154">
        <v>163.68800000000005</v>
      </c>
      <c r="AF54" s="119">
        <v>230.74799999999999</v>
      </c>
      <c r="AG54" s="52">
        <f t="shared" si="132"/>
        <v>0.40968183373246619</v>
      </c>
      <c r="AI54" s="125">
        <f t="shared" si="116"/>
        <v>1.9038025350233492</v>
      </c>
      <c r="AJ54" s="157">
        <f t="shared" si="117"/>
        <v>4.6260259662736889</v>
      </c>
      <c r="AK54" s="157">
        <f t="shared" si="118"/>
        <v>9.4911463187325236</v>
      </c>
      <c r="AL54" s="157">
        <f t="shared" si="119"/>
        <v>3.5672735653376373</v>
      </c>
      <c r="AM54" s="157">
        <f t="shared" si="120"/>
        <v>7.1325062462307205</v>
      </c>
      <c r="AN54" s="157">
        <f t="shared" si="121"/>
        <v>7.2904232494636236</v>
      </c>
      <c r="AO54" s="157">
        <f t="shared" si="122"/>
        <v>7.5840280409245917</v>
      </c>
      <c r="AP54" s="157">
        <f t="shared" si="123"/>
        <v>53.003853564547221</v>
      </c>
      <c r="AQ54" s="157">
        <f t="shared" si="124"/>
        <v>12.177546983184966</v>
      </c>
      <c r="AR54" s="157">
        <f t="shared" si="125"/>
        <v>4.5491711885824735</v>
      </c>
      <c r="AS54" s="157">
        <f t="shared" si="126"/>
        <v>26.355844155844153</v>
      </c>
      <c r="AT54" s="157">
        <f t="shared" si="127"/>
        <v>8.7281782437745736</v>
      </c>
      <c r="AU54" s="157">
        <f t="shared" si="128"/>
        <v>20.173527236874541</v>
      </c>
      <c r="AV54" s="303">
        <f t="shared" si="129"/>
        <v>9.0146501543149569</v>
      </c>
      <c r="AW54" s="52">
        <f t="shared" ref="AW54" si="134">IF(AV54="","",(AV54-AU54)/AU54)</f>
        <v>-0.55314457167225728</v>
      </c>
      <c r="AY54" s="105"/>
      <c r="AZ54" s="105"/>
    </row>
    <row r="55" spans="1:52" ht="20.100000000000001" customHeight="1" x14ac:dyDescent="0.25">
      <c r="A55" s="121" t="s">
        <v>77</v>
      </c>
      <c r="B55" s="19">
        <v>115.13000000000001</v>
      </c>
      <c r="C55" s="154">
        <v>87.89</v>
      </c>
      <c r="D55" s="154">
        <v>385.15999999999991</v>
      </c>
      <c r="E55" s="154">
        <v>4.24</v>
      </c>
      <c r="F55" s="154">
        <v>1094.3</v>
      </c>
      <c r="G55" s="154">
        <v>355.73999999999995</v>
      </c>
      <c r="H55" s="154">
        <v>257.62</v>
      </c>
      <c r="I55" s="154">
        <v>23.620000000000005</v>
      </c>
      <c r="J55" s="154">
        <v>291.12</v>
      </c>
      <c r="K55" s="154">
        <v>420.21999999999991</v>
      </c>
      <c r="L55" s="154">
        <v>106.44999999999997</v>
      </c>
      <c r="M55" s="154">
        <v>276.82999999999993</v>
      </c>
      <c r="N55" s="154">
        <v>511.11999999999989</v>
      </c>
      <c r="O55" s="119">
        <v>113.96999999999998</v>
      </c>
      <c r="P55" s="52">
        <f t="shared" si="131"/>
        <v>-0.7770190953200814</v>
      </c>
      <c r="R55" s="109" t="s">
        <v>77</v>
      </c>
      <c r="S55" s="19">
        <v>36.316000000000003</v>
      </c>
      <c r="T55" s="154">
        <v>16.928000000000001</v>
      </c>
      <c r="U55" s="154">
        <v>146.25000000000003</v>
      </c>
      <c r="V55" s="154">
        <v>10.174000000000001</v>
      </c>
      <c r="W55" s="154">
        <v>189.64499999999995</v>
      </c>
      <c r="X55" s="154">
        <v>141.92499999999998</v>
      </c>
      <c r="Y55" s="154">
        <v>147.154</v>
      </c>
      <c r="Z55" s="154">
        <v>82.36399999999999</v>
      </c>
      <c r="AA55" s="154">
        <v>196.86600000000001</v>
      </c>
      <c r="AB55" s="154">
        <v>168.61099999999996</v>
      </c>
      <c r="AC55" s="154">
        <v>50.588999999999999</v>
      </c>
      <c r="AD55" s="154">
        <v>769.01500000000044</v>
      </c>
      <c r="AE55" s="154">
        <v>338.37599999999992</v>
      </c>
      <c r="AF55" s="119">
        <v>278.41000000000003</v>
      </c>
      <c r="AG55" s="52">
        <f t="shared" si="132"/>
        <v>-0.17721706031160575</v>
      </c>
      <c r="AI55" s="125">
        <f t="shared" si="116"/>
        <v>3.1543472596195605</v>
      </c>
      <c r="AJ55" s="157">
        <f t="shared" si="117"/>
        <v>1.9260439185345319</v>
      </c>
      <c r="AK55" s="157">
        <f t="shared" si="118"/>
        <v>3.7971232734448042</v>
      </c>
      <c r="AL55" s="157">
        <f t="shared" si="119"/>
        <v>23.995283018867926</v>
      </c>
      <c r="AM55" s="157">
        <f t="shared" si="120"/>
        <v>1.7330256785159459</v>
      </c>
      <c r="AN55" s="157">
        <f t="shared" si="121"/>
        <v>3.9895710350255804</v>
      </c>
      <c r="AO55" s="157">
        <f t="shared" si="122"/>
        <v>5.7120565173511375</v>
      </c>
      <c r="AP55" s="157">
        <f t="shared" si="123"/>
        <v>34.870448772226915</v>
      </c>
      <c r="AQ55" s="157">
        <f t="shared" si="124"/>
        <v>6.7623660346248968</v>
      </c>
      <c r="AR55" s="157">
        <f t="shared" si="125"/>
        <v>4.0124458616914946</v>
      </c>
      <c r="AS55" s="157">
        <f t="shared" si="126"/>
        <v>4.7523720056364498</v>
      </c>
      <c r="AT55" s="157">
        <f t="shared" si="127"/>
        <v>27.779323050247466</v>
      </c>
      <c r="AU55" s="157">
        <f t="shared" si="128"/>
        <v>6.6202848646110501</v>
      </c>
      <c r="AV55" s="303">
        <f t="shared" si="129"/>
        <v>24.42835833991402</v>
      </c>
      <c r="AW55" s="52">
        <f t="shared" ref="AW55:AW56" si="135">IF(AV55="","",(AV55-AU55)/AU55)</f>
        <v>2.6899255605293679</v>
      </c>
      <c r="AY55" s="105"/>
      <c r="AZ55" s="105"/>
    </row>
    <row r="56" spans="1:52" ht="20.100000000000001" customHeight="1" x14ac:dyDescent="0.25">
      <c r="A56" s="121" t="s">
        <v>78</v>
      </c>
      <c r="B56" s="19">
        <v>87.69</v>
      </c>
      <c r="C56" s="154">
        <v>193.86</v>
      </c>
      <c r="D56" s="154">
        <v>760.19999999999993</v>
      </c>
      <c r="E56" s="154">
        <v>201.37000000000003</v>
      </c>
      <c r="F56" s="154">
        <v>0.83</v>
      </c>
      <c r="G56" s="154">
        <v>312.90000000000003</v>
      </c>
      <c r="H56" s="154">
        <v>805.90999999999985</v>
      </c>
      <c r="I56" s="154">
        <v>97.779999999999973</v>
      </c>
      <c r="J56" s="154">
        <v>379.49</v>
      </c>
      <c r="K56" s="154">
        <v>205.07999999999998</v>
      </c>
      <c r="L56" s="154">
        <v>75.45999999999998</v>
      </c>
      <c r="M56" s="154">
        <v>81.010000000000019</v>
      </c>
      <c r="N56" s="154">
        <v>128.44</v>
      </c>
      <c r="O56" s="119">
        <v>80.470000000000041</v>
      </c>
      <c r="P56" s="52">
        <f t="shared" si="131"/>
        <v>-0.37348178137651789</v>
      </c>
      <c r="R56" s="109" t="s">
        <v>78</v>
      </c>
      <c r="S56" s="19">
        <v>50.512</v>
      </c>
      <c r="T56" s="154">
        <v>76.984999999999985</v>
      </c>
      <c r="U56" s="154">
        <v>140.74100000000001</v>
      </c>
      <c r="V56" s="154">
        <v>108.19399999999999</v>
      </c>
      <c r="W56" s="154">
        <v>2.327</v>
      </c>
      <c r="X56" s="154">
        <v>108.241</v>
      </c>
      <c r="Y56" s="154">
        <v>89.242999999999995</v>
      </c>
      <c r="Z56" s="154">
        <v>81.237000000000023</v>
      </c>
      <c r="AA56" s="154">
        <v>251.595</v>
      </c>
      <c r="AB56" s="154">
        <v>116.065</v>
      </c>
      <c r="AC56" s="154">
        <v>70.181000000000012</v>
      </c>
      <c r="AD56" s="154">
        <v>156.5320000000001</v>
      </c>
      <c r="AE56" s="154">
        <v>262.81200000000013</v>
      </c>
      <c r="AF56" s="119">
        <v>151.68599999999998</v>
      </c>
      <c r="AG56" s="52">
        <f t="shared" si="132"/>
        <v>-0.42283457376375544</v>
      </c>
      <c r="AI56" s="125">
        <f t="shared" si="116"/>
        <v>5.7602919375071266</v>
      </c>
      <c r="AJ56" s="157">
        <f t="shared" si="117"/>
        <v>3.9711647580728346</v>
      </c>
      <c r="AK56" s="157">
        <f t="shared" si="118"/>
        <v>1.8513680610365695</v>
      </c>
      <c r="AL56" s="157">
        <f t="shared" si="119"/>
        <v>5.3728956646968253</v>
      </c>
      <c r="AM56" s="157">
        <f t="shared" si="120"/>
        <v>28.036144578313255</v>
      </c>
      <c r="AN56" s="157">
        <f t="shared" si="121"/>
        <v>3.4592841163310957</v>
      </c>
      <c r="AO56" s="157">
        <f t="shared" si="122"/>
        <v>1.1073569008946409</v>
      </c>
      <c r="AP56" s="157">
        <f t="shared" si="123"/>
        <v>8.3081407240744571</v>
      </c>
      <c r="AQ56" s="157">
        <f t="shared" si="124"/>
        <v>6.629818967561727</v>
      </c>
      <c r="AR56" s="157">
        <f t="shared" si="125"/>
        <v>5.6594987322020671</v>
      </c>
      <c r="AS56" s="157">
        <f t="shared" si="126"/>
        <v>9.3004240657301924</v>
      </c>
      <c r="AT56" s="157">
        <f t="shared" si="127"/>
        <v>19.322552771262814</v>
      </c>
      <c r="AU56" s="157">
        <f t="shared" si="128"/>
        <v>20.461849890999698</v>
      </c>
      <c r="AV56" s="157">
        <f t="shared" si="129"/>
        <v>18.8500062134957</v>
      </c>
      <c r="AW56" s="52">
        <f t="shared" si="135"/>
        <v>-7.877311612050189E-2</v>
      </c>
      <c r="AY56" s="105"/>
      <c r="AZ56" s="105"/>
    </row>
    <row r="57" spans="1:52" ht="20.100000000000001" customHeight="1" x14ac:dyDescent="0.25">
      <c r="A57" s="121" t="s">
        <v>79</v>
      </c>
      <c r="B57" s="19">
        <v>303.20000000000005</v>
      </c>
      <c r="C57" s="154">
        <v>239.99999999999997</v>
      </c>
      <c r="D57" s="154">
        <v>243.11000000000004</v>
      </c>
      <c r="E57" s="154">
        <v>240.37</v>
      </c>
      <c r="F57" s="154">
        <v>134.97000000000006</v>
      </c>
      <c r="G57" s="154">
        <v>337.20000000000005</v>
      </c>
      <c r="H57" s="154">
        <v>84.99</v>
      </c>
      <c r="I57" s="154">
        <v>171.96000000000004</v>
      </c>
      <c r="J57" s="154">
        <v>42.18</v>
      </c>
      <c r="K57" s="154">
        <v>176.78999999999996</v>
      </c>
      <c r="L57" s="154">
        <v>288.82999999999993</v>
      </c>
      <c r="M57" s="154">
        <v>91.259999999999991</v>
      </c>
      <c r="N57" s="154">
        <v>309.11</v>
      </c>
      <c r="O57" s="119"/>
      <c r="P57" s="52" t="str">
        <f t="shared" si="131"/>
        <v/>
      </c>
      <c r="R57" s="109" t="s">
        <v>79</v>
      </c>
      <c r="S57" s="19">
        <v>101.88200000000002</v>
      </c>
      <c r="T57" s="154">
        <v>208.25</v>
      </c>
      <c r="U57" s="154">
        <v>120.58900000000001</v>
      </c>
      <c r="V57" s="154">
        <v>63.236000000000004</v>
      </c>
      <c r="W57" s="154">
        <v>133.27200000000002</v>
      </c>
      <c r="X57" s="154">
        <v>88.903999999999996</v>
      </c>
      <c r="Y57" s="154">
        <v>66.512999999999991</v>
      </c>
      <c r="Z57" s="154">
        <v>161.839</v>
      </c>
      <c r="AA57" s="154">
        <v>69.402000000000001</v>
      </c>
      <c r="AB57" s="154">
        <v>109.84300000000002</v>
      </c>
      <c r="AC57" s="154">
        <v>111.27</v>
      </c>
      <c r="AD57" s="154">
        <v>115.04100000000001</v>
      </c>
      <c r="AE57" s="154">
        <v>124.31800000000001</v>
      </c>
      <c r="AF57" s="119"/>
      <c r="AG57" s="52" t="str">
        <f t="shared" si="132"/>
        <v/>
      </c>
      <c r="AI57" s="125">
        <f t="shared" si="116"/>
        <v>3.3602242744063329</v>
      </c>
      <c r="AJ57" s="157">
        <f t="shared" si="117"/>
        <v>8.6770833333333339</v>
      </c>
      <c r="AK57" s="157">
        <f t="shared" si="118"/>
        <v>4.960264900662251</v>
      </c>
      <c r="AL57" s="157">
        <f t="shared" si="119"/>
        <v>2.6307775512751173</v>
      </c>
      <c r="AM57" s="157">
        <f t="shared" si="120"/>
        <v>9.8741942653923065</v>
      </c>
      <c r="AN57" s="157">
        <f t="shared" si="121"/>
        <v>2.636536180308422</v>
      </c>
      <c r="AO57" s="157">
        <f t="shared" si="122"/>
        <v>7.8259795270031765</v>
      </c>
      <c r="AP57" s="157">
        <f t="shared" si="123"/>
        <v>9.4114328913700831</v>
      </c>
      <c r="AQ57" s="157">
        <f t="shared" si="124"/>
        <v>16.453769559032718</v>
      </c>
      <c r="AR57" s="157">
        <f t="shared" si="125"/>
        <v>6.2131907913343545</v>
      </c>
      <c r="AS57" s="157">
        <f t="shared" si="126"/>
        <v>3.8524391510577165</v>
      </c>
      <c r="AT57" s="157">
        <f t="shared" si="127"/>
        <v>12.605851413543723</v>
      </c>
      <c r="AU57" s="157">
        <f t="shared" si="128"/>
        <v>4.0218045356022127</v>
      </c>
      <c r="AV57" s="157"/>
      <c r="AW57" s="52"/>
      <c r="AY57" s="105"/>
      <c r="AZ57" s="105"/>
    </row>
    <row r="58" spans="1:52" ht="20.100000000000001" customHeight="1" x14ac:dyDescent="0.25">
      <c r="A58" s="121" t="s">
        <v>80</v>
      </c>
      <c r="B58" s="19">
        <v>733.11</v>
      </c>
      <c r="C58" s="154">
        <v>19</v>
      </c>
      <c r="D58" s="154">
        <v>777.31</v>
      </c>
      <c r="E58" s="154">
        <v>199.58</v>
      </c>
      <c r="F58" s="154">
        <v>112.44000000000001</v>
      </c>
      <c r="G58" s="154">
        <v>335.96999999999997</v>
      </c>
      <c r="H58" s="154">
        <v>208.92000000000002</v>
      </c>
      <c r="I58" s="154">
        <v>156.26000000000005</v>
      </c>
      <c r="J58" s="154">
        <v>103.26</v>
      </c>
      <c r="K58" s="154">
        <v>2.9099999999999993</v>
      </c>
      <c r="L58" s="154">
        <v>52.440000000000005</v>
      </c>
      <c r="M58" s="154">
        <v>48.8</v>
      </c>
      <c r="N58" s="154">
        <v>220.74000000000015</v>
      </c>
      <c r="O58" s="119"/>
      <c r="P58" s="52" t="str">
        <f t="shared" si="131"/>
        <v/>
      </c>
      <c r="R58" s="109" t="s">
        <v>80</v>
      </c>
      <c r="S58" s="19">
        <v>248.68200000000002</v>
      </c>
      <c r="T58" s="154">
        <v>13.135</v>
      </c>
      <c r="U58" s="154">
        <v>170.39499999999998</v>
      </c>
      <c r="V58" s="154">
        <v>85.355999999999995</v>
      </c>
      <c r="W58" s="154">
        <v>57.158000000000001</v>
      </c>
      <c r="X58" s="154">
        <v>62.073999999999998</v>
      </c>
      <c r="Y58" s="154">
        <v>182.14699999999996</v>
      </c>
      <c r="Z58" s="154">
        <v>90.742000000000004</v>
      </c>
      <c r="AA58" s="154">
        <v>92.774000000000001</v>
      </c>
      <c r="AB58" s="154">
        <v>20.315999999999999</v>
      </c>
      <c r="AC58" s="154">
        <v>52.984999999999999</v>
      </c>
      <c r="AD58" s="154">
        <v>98.681000000000012</v>
      </c>
      <c r="AE58" s="154">
        <v>194.059</v>
      </c>
      <c r="AF58" s="119"/>
      <c r="AG58" s="52" t="str">
        <f t="shared" si="132"/>
        <v/>
      </c>
      <c r="AI58" s="125">
        <f t="shared" si="116"/>
        <v>3.3921512460613008</v>
      </c>
      <c r="AJ58" s="157">
        <f t="shared" si="117"/>
        <v>6.9131578947368419</v>
      </c>
      <c r="AK58" s="157">
        <f t="shared" si="118"/>
        <v>2.1921112554836548</v>
      </c>
      <c r="AL58" s="157">
        <f t="shared" si="119"/>
        <v>4.2767812406052705</v>
      </c>
      <c r="AM58" s="157">
        <f t="shared" si="120"/>
        <v>5.0834222696549265</v>
      </c>
      <c r="AN58" s="157">
        <f t="shared" si="121"/>
        <v>1.8476054409619906</v>
      </c>
      <c r="AO58" s="157">
        <f t="shared" si="122"/>
        <v>8.7185046907907306</v>
      </c>
      <c r="AP58" s="157">
        <f t="shared" si="123"/>
        <v>5.8071163445539478</v>
      </c>
      <c r="AQ58" s="157">
        <f t="shared" si="124"/>
        <v>8.9845051326748013</v>
      </c>
      <c r="AR58" s="157">
        <f t="shared" si="125"/>
        <v>69.814432989690744</v>
      </c>
      <c r="AS58" s="157">
        <f t="shared" si="126"/>
        <v>10.103928299008389</v>
      </c>
      <c r="AT58" s="157">
        <f t="shared" si="127"/>
        <v>20.221516393442624</v>
      </c>
      <c r="AU58" s="157">
        <f t="shared" si="128"/>
        <v>8.7912929238017519</v>
      </c>
      <c r="AV58" s="157"/>
      <c r="AW58" s="52"/>
      <c r="AY58" s="105"/>
      <c r="AZ58" s="105"/>
    </row>
    <row r="59" spans="1:52" ht="20.100000000000001" customHeight="1" x14ac:dyDescent="0.25">
      <c r="A59" s="121" t="s">
        <v>81</v>
      </c>
      <c r="B59" s="19">
        <v>75.409999999999982</v>
      </c>
      <c r="C59" s="154">
        <v>202.55</v>
      </c>
      <c r="D59" s="154">
        <v>126.27000000000001</v>
      </c>
      <c r="E59" s="154">
        <v>192.72</v>
      </c>
      <c r="F59" s="154">
        <v>183.71</v>
      </c>
      <c r="G59" s="154">
        <v>506.25</v>
      </c>
      <c r="H59" s="154">
        <v>278.89</v>
      </c>
      <c r="I59" s="154">
        <v>2.5899999999999994</v>
      </c>
      <c r="J59" s="154">
        <v>285.61</v>
      </c>
      <c r="K59" s="154">
        <v>32.119999999999997</v>
      </c>
      <c r="L59" s="154">
        <v>108.60000000000004</v>
      </c>
      <c r="M59" s="154">
        <v>357.8900000000001</v>
      </c>
      <c r="N59" s="154">
        <v>414.07</v>
      </c>
      <c r="O59" s="119"/>
      <c r="P59" s="52" t="str">
        <f t="shared" si="131"/>
        <v/>
      </c>
      <c r="R59" s="109" t="s">
        <v>81</v>
      </c>
      <c r="S59" s="19">
        <v>26.283999999999999</v>
      </c>
      <c r="T59" s="154">
        <v>140.136</v>
      </c>
      <c r="U59" s="154">
        <v>62.427000000000007</v>
      </c>
      <c r="V59" s="154">
        <v>148.22899999999998</v>
      </c>
      <c r="W59" s="154">
        <v>99.02600000000001</v>
      </c>
      <c r="X59" s="154">
        <v>189.15099999999995</v>
      </c>
      <c r="Y59" s="154">
        <v>114.91000000000001</v>
      </c>
      <c r="Z59" s="154">
        <v>15.391</v>
      </c>
      <c r="AA59" s="154">
        <v>141.86099999999999</v>
      </c>
      <c r="AB59" s="154">
        <v>88.779999999999987</v>
      </c>
      <c r="AC59" s="154">
        <v>72.782000000000011</v>
      </c>
      <c r="AD59" s="154">
        <v>256.71899999999999</v>
      </c>
      <c r="AE59" s="154">
        <v>308.47400000000005</v>
      </c>
      <c r="AF59" s="119"/>
      <c r="AG59" s="52" t="str">
        <f t="shared" si="132"/>
        <v/>
      </c>
      <c r="AI59" s="125">
        <f t="shared" si="116"/>
        <v>3.485479379392654</v>
      </c>
      <c r="AJ59" s="157">
        <f t="shared" si="117"/>
        <v>6.9185880029622302</v>
      </c>
      <c r="AK59" s="157">
        <f t="shared" si="118"/>
        <v>4.9439296745070092</v>
      </c>
      <c r="AL59" s="157">
        <f t="shared" si="119"/>
        <v>7.6914176006641757</v>
      </c>
      <c r="AM59" s="157">
        <f t="shared" si="120"/>
        <v>5.3903434761308588</v>
      </c>
      <c r="AN59" s="157">
        <f t="shared" si="121"/>
        <v>3.7363160493827152</v>
      </c>
      <c r="AO59" s="157">
        <f t="shared" si="122"/>
        <v>4.120262469073829</v>
      </c>
      <c r="AP59" s="157">
        <f t="shared" si="123"/>
        <v>59.42471042471044</v>
      </c>
      <c r="AQ59" s="157">
        <f t="shared" si="124"/>
        <v>4.9669479359966386</v>
      </c>
      <c r="AR59" s="157">
        <f t="shared" si="125"/>
        <v>27.640099626400993</v>
      </c>
      <c r="AS59" s="157">
        <f t="shared" si="126"/>
        <v>6.7018416206261495</v>
      </c>
      <c r="AT59" s="157">
        <f t="shared" si="127"/>
        <v>7.1731258207829196</v>
      </c>
      <c r="AU59" s="157">
        <f t="shared" si="128"/>
        <v>7.449803173376484</v>
      </c>
      <c r="AV59" s="157"/>
      <c r="AW59" s="52"/>
      <c r="AY59" s="105"/>
      <c r="AZ59" s="105"/>
    </row>
    <row r="60" spans="1:52" ht="20.100000000000001" customHeight="1" x14ac:dyDescent="0.25">
      <c r="A60" s="121" t="s">
        <v>82</v>
      </c>
      <c r="B60" s="19">
        <v>240.72</v>
      </c>
      <c r="C60" s="154">
        <v>303.53000000000003</v>
      </c>
      <c r="D60" s="154">
        <v>1.4</v>
      </c>
      <c r="E60" s="154">
        <v>199.3</v>
      </c>
      <c r="F60" s="154">
        <v>162.61000000000001</v>
      </c>
      <c r="G60" s="154">
        <v>265.22999999999996</v>
      </c>
      <c r="H60" s="154">
        <v>74.89</v>
      </c>
      <c r="I60" s="154">
        <v>2.6999999999999997</v>
      </c>
      <c r="J60" s="154">
        <v>243.41</v>
      </c>
      <c r="K60" s="154">
        <v>162.79000000000005</v>
      </c>
      <c r="L60" s="154">
        <v>163.68000000000006</v>
      </c>
      <c r="M60" s="154">
        <v>162.12</v>
      </c>
      <c r="N60" s="154">
        <v>165.90000000000006</v>
      </c>
      <c r="O60" s="119"/>
      <c r="P60" s="52" t="str">
        <f t="shared" si="131"/>
        <v/>
      </c>
      <c r="R60" s="109" t="s">
        <v>82</v>
      </c>
      <c r="S60" s="19">
        <v>80.941000000000003</v>
      </c>
      <c r="T60" s="154">
        <v>133.739</v>
      </c>
      <c r="U60" s="154">
        <v>0.89600000000000013</v>
      </c>
      <c r="V60" s="154">
        <v>99.911000000000001</v>
      </c>
      <c r="W60" s="154">
        <v>62.055999999999997</v>
      </c>
      <c r="X60" s="154">
        <v>42.978000000000009</v>
      </c>
      <c r="Y60" s="154">
        <v>73.328000000000003</v>
      </c>
      <c r="Z60" s="154">
        <v>7.7379999999999995</v>
      </c>
      <c r="AA60" s="154">
        <v>45.496000000000002</v>
      </c>
      <c r="AB60" s="154">
        <v>116.032</v>
      </c>
      <c r="AC60" s="154">
        <v>123.81899999999997</v>
      </c>
      <c r="AD60" s="154">
        <v>149.98599999999999</v>
      </c>
      <c r="AE60" s="154">
        <v>319.26399999999995</v>
      </c>
      <c r="AF60" s="119"/>
      <c r="AG60" s="52" t="str">
        <f t="shared" si="132"/>
        <v/>
      </c>
      <c r="AI60" s="125">
        <f t="shared" si="116"/>
        <v>3.3624543037554004</v>
      </c>
      <c r="AJ60" s="157">
        <f t="shared" si="117"/>
        <v>4.4061213059664608</v>
      </c>
      <c r="AK60" s="157">
        <f t="shared" si="118"/>
        <v>6.4000000000000012</v>
      </c>
      <c r="AL60" s="157">
        <f t="shared" si="119"/>
        <v>5.0130958354239841</v>
      </c>
      <c r="AM60" s="157">
        <f t="shared" si="120"/>
        <v>3.816247463255642</v>
      </c>
      <c r="AN60" s="157">
        <f t="shared" si="121"/>
        <v>1.6204049315688276</v>
      </c>
      <c r="AO60" s="157">
        <f t="shared" si="122"/>
        <v>9.7914274268927759</v>
      </c>
      <c r="AP60" s="157">
        <f t="shared" si="123"/>
        <v>28.659259259259258</v>
      </c>
      <c r="AQ60" s="157">
        <f t="shared" si="124"/>
        <v>1.8691097325500186</v>
      </c>
      <c r="AR60" s="157">
        <f t="shared" si="125"/>
        <v>7.1277105473309144</v>
      </c>
      <c r="AS60" s="157">
        <f t="shared" si="126"/>
        <v>7.5646994134897314</v>
      </c>
      <c r="AT60" s="157">
        <f t="shared" si="127"/>
        <v>9.2515420676042428</v>
      </c>
      <c r="AU60" s="157">
        <f t="shared" si="128"/>
        <v>19.24436407474381</v>
      </c>
      <c r="AV60" s="157"/>
      <c r="AW60" s="52"/>
      <c r="AY60" s="105"/>
      <c r="AZ60" s="105"/>
    </row>
    <row r="61" spans="1:52" ht="20.100000000000001" customHeight="1" x14ac:dyDescent="0.25">
      <c r="A61" s="121" t="s">
        <v>83</v>
      </c>
      <c r="B61" s="19">
        <v>134.53000000000003</v>
      </c>
      <c r="C61" s="154">
        <v>176.85999999999999</v>
      </c>
      <c r="D61" s="154">
        <v>203.78999999999996</v>
      </c>
      <c r="E61" s="154">
        <v>75.959999999999994</v>
      </c>
      <c r="F61" s="154">
        <v>86.76</v>
      </c>
      <c r="G61" s="154">
        <v>338.64999999999992</v>
      </c>
      <c r="H61" s="154">
        <v>107.72999999999999</v>
      </c>
      <c r="I61" s="154">
        <v>189.56000000000003</v>
      </c>
      <c r="J61" s="154">
        <v>163.63999999999999</v>
      </c>
      <c r="K61" s="154">
        <v>115.14999999999999</v>
      </c>
      <c r="L61" s="154">
        <v>280.90999999999991</v>
      </c>
      <c r="M61" s="154">
        <v>287.72999999999973</v>
      </c>
      <c r="N61" s="154">
        <v>90.060000000000016</v>
      </c>
      <c r="O61" s="119"/>
      <c r="P61" s="52" t="str">
        <f t="shared" si="131"/>
        <v/>
      </c>
      <c r="R61" s="109" t="s">
        <v>83</v>
      </c>
      <c r="S61" s="19">
        <v>62.047999999999995</v>
      </c>
      <c r="T61" s="154">
        <v>49.418999999999997</v>
      </c>
      <c r="U61" s="154">
        <v>115.30700000000002</v>
      </c>
      <c r="V61" s="154">
        <v>48.548999999999999</v>
      </c>
      <c r="W61" s="154">
        <v>60.350999999999999</v>
      </c>
      <c r="X61" s="154">
        <v>250.62000000000003</v>
      </c>
      <c r="Y61" s="154">
        <v>66.029999999999987</v>
      </c>
      <c r="Z61" s="154">
        <v>58.631000000000007</v>
      </c>
      <c r="AA61" s="154">
        <v>111.59399999999999</v>
      </c>
      <c r="AB61" s="154">
        <v>193.00300000000004</v>
      </c>
      <c r="AC61" s="154">
        <v>285.58600000000001</v>
      </c>
      <c r="AD61" s="154">
        <v>185.32599999999994</v>
      </c>
      <c r="AE61" s="154">
        <v>275.30900000000003</v>
      </c>
      <c r="AF61" s="119"/>
      <c r="AG61" s="52" t="str">
        <f t="shared" si="132"/>
        <v/>
      </c>
      <c r="AI61" s="125">
        <f t="shared" ref="AI61:AJ67" si="136">(S61/B61)*10</f>
        <v>4.6122054560321102</v>
      </c>
      <c r="AJ61" s="157">
        <f t="shared" si="136"/>
        <v>2.7942440348298092</v>
      </c>
      <c r="AK61" s="157">
        <f t="shared" ref="AK61:AS63" si="137">IF(U61="","",(U61/D61)*10)</f>
        <v>5.6581284655773123</v>
      </c>
      <c r="AL61" s="157">
        <f t="shared" si="137"/>
        <v>6.3913902053712492</v>
      </c>
      <c r="AM61" s="157">
        <f t="shared" si="137"/>
        <v>6.9560857538035954</v>
      </c>
      <c r="AN61" s="157">
        <f t="shared" si="137"/>
        <v>7.400561051232839</v>
      </c>
      <c r="AO61" s="157">
        <f t="shared" si="137"/>
        <v>6.129211918685602</v>
      </c>
      <c r="AP61" s="157">
        <f t="shared" si="137"/>
        <v>3.0930048533445875</v>
      </c>
      <c r="AQ61" s="157">
        <f t="shared" si="137"/>
        <v>6.8194817892935706</v>
      </c>
      <c r="AR61" s="157">
        <f t="shared" si="137"/>
        <v>16.76100738167608</v>
      </c>
      <c r="AS61" s="157">
        <f t="shared" si="137"/>
        <v>10.166459008223278</v>
      </c>
      <c r="AT61" s="157">
        <f t="shared" ref="AT61:AT63" si="138">IF(AD61="","",(AD61/M61)*10)</f>
        <v>6.4409689639592713</v>
      </c>
      <c r="AU61" s="157">
        <f t="shared" ref="AU61:AU63" si="139">IF(AE61="","",(AE61/N61)*10)</f>
        <v>30.569509216078167</v>
      </c>
      <c r="AV61" s="157" t="str">
        <f t="shared" ref="AV61:AV63" si="140">IF(AF61="","",(AF61/O61)*10)</f>
        <v/>
      </c>
      <c r="AW61" s="52" t="str">
        <f t="shared" ref="AW61:AW62" si="141">IF(AV61="","",(AV61-AU61)/AU61)</f>
        <v/>
      </c>
      <c r="AY61" s="105"/>
      <c r="AZ61" s="105"/>
    </row>
    <row r="62" spans="1:52" ht="20.100000000000001" customHeight="1" thickBot="1" x14ac:dyDescent="0.3">
      <c r="A62" s="122" t="s">
        <v>84</v>
      </c>
      <c r="B62" s="21">
        <v>93.24</v>
      </c>
      <c r="C62" s="155">
        <v>124.46000000000001</v>
      </c>
      <c r="D62" s="155">
        <v>113.12</v>
      </c>
      <c r="E62" s="155">
        <v>110.57000000000001</v>
      </c>
      <c r="F62" s="155">
        <v>72.960000000000008</v>
      </c>
      <c r="G62" s="155">
        <v>208.45</v>
      </c>
      <c r="H62" s="155">
        <v>87.240000000000009</v>
      </c>
      <c r="I62" s="155">
        <v>106.97</v>
      </c>
      <c r="J62" s="155">
        <v>115.36</v>
      </c>
      <c r="K62" s="155">
        <v>163.49999999999997</v>
      </c>
      <c r="L62" s="155">
        <v>144.71999999999991</v>
      </c>
      <c r="M62" s="155">
        <v>71.05</v>
      </c>
      <c r="N62" s="155">
        <v>22.009999999999991</v>
      </c>
      <c r="O62" s="123"/>
      <c r="P62" s="52" t="str">
        <f t="shared" si="131"/>
        <v/>
      </c>
      <c r="R62" s="110" t="s">
        <v>84</v>
      </c>
      <c r="S62" s="19">
        <v>30.416</v>
      </c>
      <c r="T62" s="154">
        <v>47.312999999999995</v>
      </c>
      <c r="U62" s="154">
        <v>23.595999999999997</v>
      </c>
      <c r="V62" s="154">
        <v>78.717000000000013</v>
      </c>
      <c r="W62" s="154">
        <v>56.821999999999996</v>
      </c>
      <c r="X62" s="154">
        <v>94.972999999999999</v>
      </c>
      <c r="Y62" s="154">
        <v>72.218000000000018</v>
      </c>
      <c r="Z62" s="154">
        <v>81.169000000000011</v>
      </c>
      <c r="AA62" s="154">
        <v>81.001999999999995</v>
      </c>
      <c r="AB62" s="154">
        <v>103.39299999999999</v>
      </c>
      <c r="AC62" s="154">
        <v>78.418999999999969</v>
      </c>
      <c r="AD62" s="154">
        <v>91.548000000000016</v>
      </c>
      <c r="AE62" s="154">
        <v>146.48499999999996</v>
      </c>
      <c r="AF62" s="119"/>
      <c r="AG62" s="52" t="str">
        <f t="shared" si="132"/>
        <v/>
      </c>
      <c r="AI62" s="125">
        <f t="shared" si="136"/>
        <v>3.2621192621192625</v>
      </c>
      <c r="AJ62" s="157">
        <f t="shared" si="136"/>
        <v>3.8014623172103477</v>
      </c>
      <c r="AK62" s="157">
        <f t="shared" si="137"/>
        <v>2.0859264497878356</v>
      </c>
      <c r="AL62" s="157">
        <f t="shared" si="137"/>
        <v>7.1192005064664921</v>
      </c>
      <c r="AM62" s="157">
        <f t="shared" si="137"/>
        <v>7.7881030701754375</v>
      </c>
      <c r="AN62" s="157">
        <f t="shared" si="137"/>
        <v>4.5561525545694419</v>
      </c>
      <c r="AO62" s="157">
        <f t="shared" si="137"/>
        <v>8.2780834479596539</v>
      </c>
      <c r="AP62" s="157">
        <f t="shared" si="137"/>
        <v>7.588015331401329</v>
      </c>
      <c r="AQ62" s="157">
        <f t="shared" si="137"/>
        <v>7.0216712898751732</v>
      </c>
      <c r="AR62" s="157">
        <f t="shared" si="137"/>
        <v>6.3237308868501527</v>
      </c>
      <c r="AS62" s="157">
        <f t="shared" si="137"/>
        <v>5.4186705362078502</v>
      </c>
      <c r="AT62" s="157">
        <f t="shared" si="138"/>
        <v>12.885010555946518</v>
      </c>
      <c r="AU62" s="157">
        <f t="shared" si="139"/>
        <v>66.553839164016367</v>
      </c>
      <c r="AV62" s="157" t="str">
        <f t="shared" si="140"/>
        <v/>
      </c>
      <c r="AW62" s="52" t="str">
        <f t="shared" si="141"/>
        <v/>
      </c>
      <c r="AY62" s="105"/>
      <c r="AZ62" s="105"/>
    </row>
    <row r="63" spans="1:52" ht="20.100000000000001" customHeight="1" thickBot="1" x14ac:dyDescent="0.3">
      <c r="A63" s="35" t="str">
        <f>A19</f>
        <v>jan-junho</v>
      </c>
      <c r="B63" s="306">
        <f>SUM(B51:B56)</f>
        <v>1163.3500000000001</v>
      </c>
      <c r="C63" s="168">
        <f t="shared" ref="C63:O63" si="142">SUM(C51:C56)</f>
        <v>1507.5700000000002</v>
      </c>
      <c r="D63" s="168">
        <f t="shared" si="142"/>
        <v>1628.1899999999998</v>
      </c>
      <c r="E63" s="168">
        <f t="shared" si="142"/>
        <v>2218.1499999999996</v>
      </c>
      <c r="F63" s="168">
        <f t="shared" si="142"/>
        <v>1834.3899999999999</v>
      </c>
      <c r="G63" s="168">
        <f t="shared" si="142"/>
        <v>1027.8</v>
      </c>
      <c r="H63" s="168">
        <f t="shared" si="142"/>
        <v>1447.1999999999998</v>
      </c>
      <c r="I63" s="168">
        <f t="shared" si="142"/>
        <v>813.83</v>
      </c>
      <c r="J63" s="168">
        <f t="shared" si="142"/>
        <v>1054.23</v>
      </c>
      <c r="K63" s="168">
        <f t="shared" si="142"/>
        <v>1219.1999999999998</v>
      </c>
      <c r="L63" s="168">
        <f t="shared" si="142"/>
        <v>860.05</v>
      </c>
      <c r="M63" s="168">
        <f t="shared" si="142"/>
        <v>1009.8599999999999</v>
      </c>
      <c r="N63" s="168">
        <f t="shared" si="142"/>
        <v>1339.5099999999998</v>
      </c>
      <c r="O63" s="168">
        <f t="shared" si="142"/>
        <v>1341.3899999999999</v>
      </c>
      <c r="P63" s="61">
        <f t="shared" si="131"/>
        <v>1.4034982941524209E-3</v>
      </c>
      <c r="R63" s="109"/>
      <c r="S63" s="167">
        <f>SUM(S51:S56)</f>
        <v>349.18300000000005</v>
      </c>
      <c r="T63" s="168">
        <f t="shared" ref="T63:AF63" si="143">SUM(T51:T56)</f>
        <v>578.35699999999997</v>
      </c>
      <c r="U63" s="168">
        <f t="shared" si="143"/>
        <v>529.52700000000004</v>
      </c>
      <c r="V63" s="168">
        <f t="shared" si="143"/>
        <v>506.06799999999998</v>
      </c>
      <c r="W63" s="168">
        <f t="shared" si="143"/>
        <v>541.33499999999992</v>
      </c>
      <c r="X63" s="168">
        <f t="shared" si="143"/>
        <v>454.50199999999995</v>
      </c>
      <c r="Y63" s="168">
        <f t="shared" si="143"/>
        <v>546.404</v>
      </c>
      <c r="Z63" s="168">
        <f t="shared" si="143"/>
        <v>611.69000000000005</v>
      </c>
      <c r="AA63" s="168">
        <f t="shared" si="143"/>
        <v>780.53500000000008</v>
      </c>
      <c r="AB63" s="168">
        <f t="shared" si="143"/>
        <v>832.50799999999981</v>
      </c>
      <c r="AC63" s="168">
        <f t="shared" si="143"/>
        <v>1183.229</v>
      </c>
      <c r="AD63" s="168">
        <f t="shared" si="143"/>
        <v>1505.8610000000008</v>
      </c>
      <c r="AE63" s="168">
        <f t="shared" si="143"/>
        <v>1397.2510000000002</v>
      </c>
      <c r="AF63" s="169">
        <f t="shared" si="143"/>
        <v>1557.2729999999997</v>
      </c>
      <c r="AG63" s="61">
        <f t="shared" si="132"/>
        <v>0.11452630915991432</v>
      </c>
      <c r="AI63" s="172">
        <f t="shared" si="136"/>
        <v>3.0015300640391973</v>
      </c>
      <c r="AJ63" s="173">
        <f t="shared" si="136"/>
        <v>3.8363525408438743</v>
      </c>
      <c r="AK63" s="173">
        <f t="shared" si="137"/>
        <v>3.2522432885596899</v>
      </c>
      <c r="AL63" s="173">
        <f t="shared" si="137"/>
        <v>2.2814868246060911</v>
      </c>
      <c r="AM63" s="173">
        <f t="shared" si="137"/>
        <v>2.9510354940879528</v>
      </c>
      <c r="AN63" s="173">
        <f t="shared" si="137"/>
        <v>4.4220860089511573</v>
      </c>
      <c r="AO63" s="173">
        <f t="shared" si="137"/>
        <v>3.7755942509673854</v>
      </c>
      <c r="AP63" s="173">
        <f t="shared" si="137"/>
        <v>7.5161888846565006</v>
      </c>
      <c r="AQ63" s="173">
        <f t="shared" si="137"/>
        <v>7.4038397693103031</v>
      </c>
      <c r="AR63" s="173">
        <f t="shared" si="137"/>
        <v>6.828313648293963</v>
      </c>
      <c r="AS63" s="173">
        <f t="shared" si="137"/>
        <v>13.757676879251209</v>
      </c>
      <c r="AT63" s="173">
        <f t="shared" si="138"/>
        <v>14.911581803418306</v>
      </c>
      <c r="AU63" s="173">
        <f t="shared" si="139"/>
        <v>10.431060611716227</v>
      </c>
      <c r="AV63" s="173">
        <f t="shared" si="140"/>
        <v>11.609397714311275</v>
      </c>
      <c r="AW63" s="61">
        <f t="shared" ref="AW63:AW67" si="144">IF(AV63="","",(AV63-AU63)/AU63)</f>
        <v>0.11296426571153589</v>
      </c>
      <c r="AY63" s="105"/>
      <c r="AZ63" s="105"/>
    </row>
    <row r="64" spans="1:52" ht="20.100000000000001" customHeight="1" x14ac:dyDescent="0.25">
      <c r="A64" s="121" t="s">
        <v>85</v>
      </c>
      <c r="B64" s="19">
        <f>SUM(B51:B53)</f>
        <v>510.83</v>
      </c>
      <c r="C64" s="154">
        <f>SUM(C51:C53)</f>
        <v>1024.79</v>
      </c>
      <c r="D64" s="154">
        <f>SUM(D51:D53)</f>
        <v>450.64</v>
      </c>
      <c r="E64" s="154">
        <f t="shared" ref="E64:O64" si="145">SUM(E51:E53)</f>
        <v>1578.6399999999999</v>
      </c>
      <c r="F64" s="154">
        <f t="shared" si="145"/>
        <v>623.19000000000005</v>
      </c>
      <c r="G64" s="154">
        <f t="shared" si="145"/>
        <v>256.62</v>
      </c>
      <c r="H64" s="154">
        <f t="shared" si="145"/>
        <v>278.10999999999996</v>
      </c>
      <c r="I64" s="154">
        <f t="shared" si="145"/>
        <v>682.05000000000007</v>
      </c>
      <c r="J64" s="154">
        <f t="shared" si="145"/>
        <v>363.4</v>
      </c>
      <c r="K64" s="154">
        <f t="shared" si="145"/>
        <v>324.84000000000003</v>
      </c>
      <c r="L64" s="154">
        <f t="shared" si="145"/>
        <v>666.59</v>
      </c>
      <c r="M64" s="154">
        <f t="shared" ref="M64" si="146">SUM(M51:M53)</f>
        <v>423.11999999999995</v>
      </c>
      <c r="N64" s="154">
        <f t="shared" si="145"/>
        <v>618.80999999999983</v>
      </c>
      <c r="O64" s="154">
        <f t="shared" si="145"/>
        <v>890.97999999999979</v>
      </c>
      <c r="P64" s="61">
        <f t="shared" si="131"/>
        <v>0.43982805707729355</v>
      </c>
      <c r="R64" s="108" t="s">
        <v>85</v>
      </c>
      <c r="S64" s="19">
        <f>SUM(S51:S53)</f>
        <v>176.74100000000001</v>
      </c>
      <c r="T64" s="154">
        <f t="shared" ref="T64:AF64" si="147">SUM(T51:T53)</f>
        <v>391.447</v>
      </c>
      <c r="U64" s="154">
        <f t="shared" si="147"/>
        <v>211.98399999999998</v>
      </c>
      <c r="V64" s="154">
        <f t="shared" si="147"/>
        <v>232.916</v>
      </c>
      <c r="W64" s="154">
        <f t="shared" si="147"/>
        <v>266.57599999999996</v>
      </c>
      <c r="X64" s="154">
        <f t="shared" si="147"/>
        <v>129.57999999999998</v>
      </c>
      <c r="Y64" s="154">
        <f t="shared" si="147"/>
        <v>229.95</v>
      </c>
      <c r="Z64" s="154">
        <f t="shared" si="147"/>
        <v>393.07100000000003</v>
      </c>
      <c r="AA64" s="154">
        <f t="shared" si="147"/>
        <v>307.45100000000002</v>
      </c>
      <c r="AB64" s="154">
        <f t="shared" si="147"/>
        <v>425.43199999999996</v>
      </c>
      <c r="AC64" s="154">
        <f t="shared" si="147"/>
        <v>1032.018</v>
      </c>
      <c r="AD64" s="154">
        <f t="shared" ref="AD64" si="148">SUM(AD51:AD53)</f>
        <v>380.52600000000007</v>
      </c>
      <c r="AE64" s="154">
        <f t="shared" si="147"/>
        <v>632.375</v>
      </c>
      <c r="AF64" s="154">
        <f t="shared" si="147"/>
        <v>896.42899999999975</v>
      </c>
      <c r="AG64" s="61">
        <f t="shared" si="132"/>
        <v>0.41755920142320574</v>
      </c>
      <c r="AI64" s="124">
        <f t="shared" si="136"/>
        <v>3.4598790204177519</v>
      </c>
      <c r="AJ64" s="156">
        <f t="shared" si="136"/>
        <v>3.819777710555333</v>
      </c>
      <c r="AK64" s="156">
        <f t="shared" ref="AK64:AS66" si="149">(U64/D64)*10</f>
        <v>4.7040653293094268</v>
      </c>
      <c r="AL64" s="156">
        <f t="shared" si="149"/>
        <v>1.4754218821263874</v>
      </c>
      <c r="AM64" s="156">
        <f t="shared" si="149"/>
        <v>4.2776039410131732</v>
      </c>
      <c r="AN64" s="156">
        <f t="shared" si="149"/>
        <v>5.0494895175746235</v>
      </c>
      <c r="AO64" s="156">
        <f t="shared" si="149"/>
        <v>8.2683110999244906</v>
      </c>
      <c r="AP64" s="156">
        <f t="shared" si="149"/>
        <v>5.7630818854922659</v>
      </c>
      <c r="AQ64" s="156">
        <f t="shared" si="149"/>
        <v>8.4604017611447464</v>
      </c>
      <c r="AR64" s="156">
        <f t="shared" si="149"/>
        <v>13.096662972540326</v>
      </c>
      <c r="AS64" s="156">
        <f t="shared" si="149"/>
        <v>15.482050435800117</v>
      </c>
      <c r="AT64" s="156">
        <f t="shared" ref="AT64:AT66" si="150">(AD64/M64)*10</f>
        <v>8.9933352240499183</v>
      </c>
      <c r="AU64" s="156">
        <f t="shared" ref="AU64:AV66" si="151">(AE64/N64)*10</f>
        <v>10.219211066401645</v>
      </c>
      <c r="AV64" s="156">
        <f t="shared" si="151"/>
        <v>10.061157377269971</v>
      </c>
      <c r="AW64" s="61">
        <f t="shared" si="144"/>
        <v>-1.5466329847253721E-2</v>
      </c>
    </row>
    <row r="65" spans="1:49" ht="20.100000000000001" customHeight="1" x14ac:dyDescent="0.25">
      <c r="A65" s="121" t="s">
        <v>86</v>
      </c>
      <c r="B65" s="19">
        <f>SUM(B54:B56)</f>
        <v>652.52</v>
      </c>
      <c r="C65" s="154">
        <f>SUM(C54:C56)</f>
        <v>482.78000000000003</v>
      </c>
      <c r="D65" s="154">
        <f>SUM(D54:D56)</f>
        <v>1177.5499999999997</v>
      </c>
      <c r="E65" s="154">
        <f t="shared" ref="E65:N65" si="152">SUM(E54:E56)</f>
        <v>639.50999999999988</v>
      </c>
      <c r="F65" s="154">
        <f t="shared" si="152"/>
        <v>1211.1999999999998</v>
      </c>
      <c r="G65" s="154">
        <f t="shared" si="152"/>
        <v>771.18000000000006</v>
      </c>
      <c r="H65" s="154">
        <f t="shared" si="152"/>
        <v>1169.0899999999999</v>
      </c>
      <c r="I65" s="154">
        <f t="shared" si="152"/>
        <v>131.77999999999997</v>
      </c>
      <c r="J65" s="154">
        <f t="shared" si="152"/>
        <v>690.83</v>
      </c>
      <c r="K65" s="154">
        <f t="shared" si="152"/>
        <v>894.35999999999967</v>
      </c>
      <c r="L65" s="154">
        <f t="shared" si="152"/>
        <v>193.45999999999995</v>
      </c>
      <c r="M65" s="154">
        <f t="shared" ref="M65" si="153">SUM(M54:M56)</f>
        <v>586.74</v>
      </c>
      <c r="N65" s="154">
        <f t="shared" si="152"/>
        <v>720.69999999999982</v>
      </c>
      <c r="O65" s="154">
        <f>IF(O56="","",SUM(O54:O56))</f>
        <v>450.41000000000008</v>
      </c>
      <c r="P65" s="52">
        <f t="shared" si="131"/>
        <v>-0.37503815734702345</v>
      </c>
      <c r="R65" s="109" t="s">
        <v>86</v>
      </c>
      <c r="S65" s="19">
        <f>SUM(S54:S56)</f>
        <v>172.44200000000001</v>
      </c>
      <c r="T65" s="154">
        <f t="shared" ref="T65:AE65" si="154">SUM(T54:T56)</f>
        <v>186.90999999999997</v>
      </c>
      <c r="U65" s="154">
        <f t="shared" si="154"/>
        <v>317.54300000000001</v>
      </c>
      <c r="V65" s="154">
        <f t="shared" si="154"/>
        <v>273.15200000000004</v>
      </c>
      <c r="W65" s="154">
        <f t="shared" si="154"/>
        <v>274.7589999999999</v>
      </c>
      <c r="X65" s="154">
        <f t="shared" si="154"/>
        <v>324.92199999999997</v>
      </c>
      <c r="Y65" s="154">
        <f t="shared" si="154"/>
        <v>316.45400000000001</v>
      </c>
      <c r="Z65" s="154">
        <f t="shared" si="154"/>
        <v>218.61900000000003</v>
      </c>
      <c r="AA65" s="154">
        <f t="shared" si="154"/>
        <v>473.084</v>
      </c>
      <c r="AB65" s="154">
        <f t="shared" si="154"/>
        <v>407.07599999999996</v>
      </c>
      <c r="AC65" s="154">
        <f t="shared" si="154"/>
        <v>151.21100000000001</v>
      </c>
      <c r="AD65" s="154">
        <f t="shared" ref="AD65" si="155">SUM(AD54:AD56)</f>
        <v>1125.3350000000005</v>
      </c>
      <c r="AE65" s="154">
        <f t="shared" si="154"/>
        <v>764.87600000000009</v>
      </c>
      <c r="AF65" s="154">
        <f>IF(AF56="","",SUM(AF54:AF56))</f>
        <v>660.84400000000005</v>
      </c>
      <c r="AG65" s="52">
        <f t="shared" si="132"/>
        <v>-0.13601158880655168</v>
      </c>
      <c r="AI65" s="125">
        <f t="shared" si="136"/>
        <v>2.6427082694783306</v>
      </c>
      <c r="AJ65" s="157">
        <f t="shared" si="136"/>
        <v>3.8715356891337658</v>
      </c>
      <c r="AK65" s="157">
        <f t="shared" si="149"/>
        <v>2.6966413315782778</v>
      </c>
      <c r="AL65" s="157">
        <f t="shared" si="149"/>
        <v>4.2712701912401698</v>
      </c>
      <c r="AM65" s="157">
        <f t="shared" si="149"/>
        <v>2.2684857992073972</v>
      </c>
      <c r="AN65" s="157">
        <f t="shared" si="149"/>
        <v>4.2133094737934069</v>
      </c>
      <c r="AO65" s="157">
        <f t="shared" si="149"/>
        <v>2.7068403630173901</v>
      </c>
      <c r="AP65" s="157">
        <f t="shared" si="149"/>
        <v>16.589694946122332</v>
      </c>
      <c r="AQ65" s="157">
        <f t="shared" si="149"/>
        <v>6.8480523428339826</v>
      </c>
      <c r="AR65" s="157">
        <f t="shared" si="149"/>
        <v>4.5515899637729786</v>
      </c>
      <c r="AS65" s="157">
        <f t="shared" si="149"/>
        <v>7.8161377028843191</v>
      </c>
      <c r="AT65" s="157">
        <f t="shared" si="150"/>
        <v>19.179449159764129</v>
      </c>
      <c r="AU65" s="157">
        <f t="shared" si="151"/>
        <v>10.612959622589154</v>
      </c>
      <c r="AV65" s="157">
        <f t="shared" ref="AV65" si="156">(AF65/O65)*10</f>
        <v>14.672054350480671</v>
      </c>
      <c r="AW65" s="52">
        <f t="shared" ref="AW65" si="157">IF(AV65="","",(AV65-AU65)/AU65)</f>
        <v>0.38246585987681869</v>
      </c>
    </row>
    <row r="66" spans="1:49" ht="20.100000000000001" customHeight="1" x14ac:dyDescent="0.25">
      <c r="A66" s="121" t="s">
        <v>87</v>
      </c>
      <c r="B66" s="19">
        <f>SUM(B57:B59)</f>
        <v>1111.72</v>
      </c>
      <c r="C66" s="154">
        <f>SUM(C57:C59)</f>
        <v>461.55</v>
      </c>
      <c r="D66" s="154">
        <f>SUM(D57:D59)</f>
        <v>1146.69</v>
      </c>
      <c r="E66" s="154">
        <f t="shared" ref="E66:N66" si="158">SUM(E57:E59)</f>
        <v>632.67000000000007</v>
      </c>
      <c r="F66" s="154">
        <f t="shared" si="158"/>
        <v>431.12000000000012</v>
      </c>
      <c r="G66" s="154">
        <f t="shared" si="158"/>
        <v>1179.42</v>
      </c>
      <c r="H66" s="154">
        <f t="shared" si="158"/>
        <v>572.79999999999995</v>
      </c>
      <c r="I66" s="154">
        <f t="shared" si="158"/>
        <v>330.81000000000006</v>
      </c>
      <c r="J66" s="154">
        <f t="shared" si="158"/>
        <v>431.05</v>
      </c>
      <c r="K66" s="154">
        <f t="shared" si="158"/>
        <v>211.81999999999996</v>
      </c>
      <c r="L66" s="154">
        <f t="shared" si="158"/>
        <v>449.86999999999995</v>
      </c>
      <c r="M66" s="154">
        <f t="shared" ref="M66" si="159">SUM(M57:M59)</f>
        <v>497.9500000000001</v>
      </c>
      <c r="N66" s="154">
        <f t="shared" si="158"/>
        <v>943.92000000000007</v>
      </c>
      <c r="O66" s="154" t="str">
        <f>IF(O59="","",SUM(O57:O59))</f>
        <v/>
      </c>
      <c r="P66" s="52" t="str">
        <f t="shared" si="131"/>
        <v/>
      </c>
      <c r="R66" s="109" t="s">
        <v>87</v>
      </c>
      <c r="S66" s="19">
        <f>SUM(S57:S59)</f>
        <v>376.84800000000001</v>
      </c>
      <c r="T66" s="154">
        <f t="shared" ref="T66:AE66" si="160">SUM(T57:T59)</f>
        <v>361.52099999999996</v>
      </c>
      <c r="U66" s="154">
        <f t="shared" si="160"/>
        <v>353.411</v>
      </c>
      <c r="V66" s="154">
        <f t="shared" si="160"/>
        <v>296.82099999999997</v>
      </c>
      <c r="W66" s="154">
        <f t="shared" si="160"/>
        <v>289.45600000000002</v>
      </c>
      <c r="X66" s="154">
        <f t="shared" si="160"/>
        <v>340.12899999999996</v>
      </c>
      <c r="Y66" s="154">
        <f t="shared" si="160"/>
        <v>363.57</v>
      </c>
      <c r="Z66" s="154">
        <f t="shared" si="160"/>
        <v>267.97200000000004</v>
      </c>
      <c r="AA66" s="154">
        <f t="shared" si="160"/>
        <v>304.03699999999998</v>
      </c>
      <c r="AB66" s="154">
        <f t="shared" si="160"/>
        <v>218.93900000000002</v>
      </c>
      <c r="AC66" s="154">
        <f t="shared" si="160"/>
        <v>237.03700000000001</v>
      </c>
      <c r="AD66" s="154">
        <f t="shared" ref="AD66" si="161">SUM(AD57:AD59)</f>
        <v>470.44100000000003</v>
      </c>
      <c r="AE66" s="154">
        <f t="shared" si="160"/>
        <v>626.85100000000011</v>
      </c>
      <c r="AF66" s="154" t="str">
        <f>IF(AF59="","",SUM(AF57:AF59))</f>
        <v/>
      </c>
      <c r="AG66" s="52" t="str">
        <f t="shared" ref="AG66" si="162">IF(AF66="","",(AF66-AE66)/AE66)</f>
        <v/>
      </c>
      <c r="AI66" s="125">
        <f t="shared" si="136"/>
        <v>3.3897744036268125</v>
      </c>
      <c r="AJ66" s="157">
        <f t="shared" si="136"/>
        <v>7.8327591810204735</v>
      </c>
      <c r="AK66" s="157">
        <f t="shared" si="149"/>
        <v>3.0820099590996692</v>
      </c>
      <c r="AL66" s="157">
        <f t="shared" si="149"/>
        <v>4.691561161426967</v>
      </c>
      <c r="AM66" s="157">
        <f t="shared" si="149"/>
        <v>6.7140471330488012</v>
      </c>
      <c r="AN66" s="157">
        <f t="shared" si="149"/>
        <v>2.883866646317681</v>
      </c>
      <c r="AO66" s="157">
        <f t="shared" si="149"/>
        <v>6.3472416201117321</v>
      </c>
      <c r="AP66" s="157">
        <f t="shared" si="149"/>
        <v>8.1004806384329378</v>
      </c>
      <c r="AQ66" s="157">
        <f t="shared" si="149"/>
        <v>7.0534044774388116</v>
      </c>
      <c r="AR66" s="157">
        <f t="shared" si="149"/>
        <v>10.33608724388632</v>
      </c>
      <c r="AS66" s="157">
        <f t="shared" si="149"/>
        <v>5.2690110476359839</v>
      </c>
      <c r="AT66" s="157">
        <f t="shared" si="150"/>
        <v>9.4475549753991359</v>
      </c>
      <c r="AU66" s="157">
        <f t="shared" si="151"/>
        <v>6.6409335536909921</v>
      </c>
      <c r="AV66" s="157"/>
      <c r="AW66" s="52"/>
    </row>
    <row r="67" spans="1:49" ht="20.100000000000001" customHeight="1" thickBot="1" x14ac:dyDescent="0.3">
      <c r="A67" s="122" t="s">
        <v>88</v>
      </c>
      <c r="B67" s="21">
        <f>SUM(B60:B62)</f>
        <v>468.49</v>
      </c>
      <c r="C67" s="155">
        <f>SUM(C60:C62)</f>
        <v>604.85</v>
      </c>
      <c r="D67" s="155">
        <f>IF(D62="","",SUM(D60:D62))</f>
        <v>318.30999999999995</v>
      </c>
      <c r="E67" s="155">
        <f t="shared" ref="E67:O67" si="163">IF(E62="","",SUM(E60:E62))</f>
        <v>385.83</v>
      </c>
      <c r="F67" s="155">
        <f t="shared" si="163"/>
        <v>322.33000000000004</v>
      </c>
      <c r="G67" s="155">
        <f t="shared" si="163"/>
        <v>812.32999999999993</v>
      </c>
      <c r="H67" s="155">
        <f t="shared" si="163"/>
        <v>269.86</v>
      </c>
      <c r="I67" s="155">
        <f t="shared" si="163"/>
        <v>299.23</v>
      </c>
      <c r="J67" s="155">
        <f t="shared" si="163"/>
        <v>522.41</v>
      </c>
      <c r="K67" s="155">
        <f t="shared" si="163"/>
        <v>441.44000000000005</v>
      </c>
      <c r="L67" s="155">
        <f t="shared" si="163"/>
        <v>589.30999999999995</v>
      </c>
      <c r="M67" s="155">
        <f t="shared" ref="M67" si="164">IF(M62="","",SUM(M60:M62))</f>
        <v>520.89999999999975</v>
      </c>
      <c r="N67" s="155">
        <f t="shared" si="163"/>
        <v>277.97000000000008</v>
      </c>
      <c r="O67" s="155" t="str">
        <f t="shared" si="163"/>
        <v/>
      </c>
      <c r="P67" s="55" t="str">
        <f t="shared" si="131"/>
        <v/>
      </c>
      <c r="R67" s="110" t="s">
        <v>88</v>
      </c>
      <c r="S67" s="21">
        <f>SUM(S60:S62)</f>
        <v>173.405</v>
      </c>
      <c r="T67" s="155">
        <f t="shared" ref="T67:AE67" si="165">SUM(T60:T62)</f>
        <v>230.471</v>
      </c>
      <c r="U67" s="155">
        <f t="shared" si="165"/>
        <v>139.79900000000001</v>
      </c>
      <c r="V67" s="155">
        <f t="shared" si="165"/>
        <v>227.17700000000002</v>
      </c>
      <c r="W67" s="155">
        <f t="shared" si="165"/>
        <v>179.22899999999998</v>
      </c>
      <c r="X67" s="155">
        <f t="shared" si="165"/>
        <v>388.57100000000008</v>
      </c>
      <c r="Y67" s="155">
        <f t="shared" si="165"/>
        <v>211.57600000000002</v>
      </c>
      <c r="Z67" s="155">
        <f t="shared" si="165"/>
        <v>147.53800000000001</v>
      </c>
      <c r="AA67" s="155">
        <f t="shared" si="165"/>
        <v>238.09199999999998</v>
      </c>
      <c r="AB67" s="155">
        <f t="shared" si="165"/>
        <v>412.428</v>
      </c>
      <c r="AC67" s="155">
        <f t="shared" si="165"/>
        <v>487.82399999999996</v>
      </c>
      <c r="AD67" s="155">
        <f t="shared" ref="AD67" si="166">SUM(AD60:AD62)</f>
        <v>426.8599999999999</v>
      </c>
      <c r="AE67" s="155">
        <f t="shared" si="165"/>
        <v>741.05799999999999</v>
      </c>
      <c r="AF67" s="155" t="str">
        <f>IF(AF60="","",SUM(AF58:AF60))</f>
        <v/>
      </c>
      <c r="AG67" s="55" t="str">
        <f t="shared" ref="AG67" si="167">IF(AF67="","",(AF67-AE67)/AE67)</f>
        <v/>
      </c>
      <c r="AI67" s="126">
        <f t="shared" si="136"/>
        <v>3.7013596875066703</v>
      </c>
      <c r="AJ67" s="158">
        <f t="shared" si="136"/>
        <v>3.8103827395221956</v>
      </c>
      <c r="AK67" s="158">
        <f t="shared" ref="AK67:AS67" si="168">IF(U62="","",(U67/D67)*10)</f>
        <v>4.3919135434010883</v>
      </c>
      <c r="AL67" s="158">
        <f t="shared" si="168"/>
        <v>5.8880076717725425</v>
      </c>
      <c r="AM67" s="158">
        <f t="shared" si="168"/>
        <v>5.5604194459094707</v>
      </c>
      <c r="AN67" s="158">
        <f t="shared" si="168"/>
        <v>4.7834131449041664</v>
      </c>
      <c r="AO67" s="158">
        <f t="shared" si="168"/>
        <v>7.840213444008004</v>
      </c>
      <c r="AP67" s="158">
        <f t="shared" si="168"/>
        <v>4.9305885105103098</v>
      </c>
      <c r="AQ67" s="158">
        <f t="shared" si="168"/>
        <v>4.5575697249286957</v>
      </c>
      <c r="AR67" s="158">
        <f t="shared" si="168"/>
        <v>9.3427872417542588</v>
      </c>
      <c r="AS67" s="158">
        <f t="shared" si="168"/>
        <v>8.2778843053740818</v>
      </c>
      <c r="AT67" s="158">
        <f t="shared" ref="AT67" si="169">IF(AD62="","",(AD67/M67)*10)</f>
        <v>8.1946630831253628</v>
      </c>
      <c r="AU67" s="158">
        <f t="shared" ref="AU67" si="170">IF(AE62="","",(AE67/N67)*10)</f>
        <v>26.659639529445617</v>
      </c>
      <c r="AV67" s="158" t="str">
        <f t="shared" ref="AV67" si="171">IF(AF62="","",(AF67/O67)*10)</f>
        <v/>
      </c>
      <c r="AW67" s="55" t="str">
        <f t="shared" si="144"/>
        <v/>
      </c>
    </row>
    <row r="69" spans="1:49" x14ac:dyDescent="0.25">
      <c r="S69" s="119"/>
      <c r="T69" s="119"/>
      <c r="U69" s="119"/>
      <c r="V69" s="119"/>
      <c r="W69" s="119"/>
      <c r="X69" s="119"/>
      <c r="Y69" s="119"/>
      <c r="Z69" s="119"/>
      <c r="AA69" s="119"/>
      <c r="AB69" s="119"/>
      <c r="AC69" s="119"/>
      <c r="AD69" s="119"/>
      <c r="AE69" s="119"/>
      <c r="AF69" s="119"/>
    </row>
    <row r="70" spans="1:49" x14ac:dyDescent="0.25">
      <c r="B70" s="119"/>
      <c r="C70" s="119"/>
      <c r="D70" s="119"/>
      <c r="E70" s="119"/>
      <c r="F70" s="119"/>
      <c r="G70" s="119"/>
      <c r="H70" s="119"/>
      <c r="I70" s="119"/>
      <c r="J70" s="119"/>
      <c r="K70" s="119"/>
      <c r="L70" s="119"/>
      <c r="M70" s="119"/>
      <c r="N70" s="119"/>
      <c r="O70" s="119"/>
    </row>
  </sheetData>
  <mergeCells count="24">
    <mergeCell ref="AI48:AV48"/>
    <mergeCell ref="AW48:AW49"/>
    <mergeCell ref="A48:A49"/>
    <mergeCell ref="B48:O48"/>
    <mergeCell ref="P48:P49"/>
    <mergeCell ref="R48:R49"/>
    <mergeCell ref="S48:AF48"/>
    <mergeCell ref="AG48:AG49"/>
    <mergeCell ref="AI4:AV4"/>
    <mergeCell ref="AW4:AW5"/>
    <mergeCell ref="A26:A27"/>
    <mergeCell ref="B26:O26"/>
    <mergeCell ref="P26:P27"/>
    <mergeCell ref="R26:R27"/>
    <mergeCell ref="S26:AF26"/>
    <mergeCell ref="AG26:AG27"/>
    <mergeCell ref="AI26:AV26"/>
    <mergeCell ref="AW26:AW27"/>
    <mergeCell ref="A4:A5"/>
    <mergeCell ref="B4:O4"/>
    <mergeCell ref="P4:P5"/>
    <mergeCell ref="R4:R5"/>
    <mergeCell ref="S4:AF4"/>
    <mergeCell ref="AG4:AG5"/>
  </mergeCells>
  <pageMargins left="0.70866141732283472" right="0.70866141732283472" top="0.74803149606299213" bottom="0.74803149606299213" header="0.31496062992125984" footer="0.31496062992125984"/>
  <pageSetup paperSize="9" scale="40" fitToHeight="2" orientation="landscape" horizontalDpi="4294967292" r:id="rId1"/>
  <ignoredErrors>
    <ignoredError sqref="B42:L45 N64:N67 AE64:AE67 AE20:AE23 N42:N45 N20:N23 B20:L23 B64:L67 S20:AC23 S64:AC67 S42:AC45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9" id="{F97BADF9-E73C-4CBE-9EA6-0DCAB1E3895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P7:P23</xm:sqref>
        </x14:conditionalFormatting>
        <x14:conditionalFormatting xmlns:xm="http://schemas.microsoft.com/office/excel/2006/main">
          <x14:cfRule type="iconSet" priority="6" id="{DF7F9376-1712-412E-A17F-1F42DD0D836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P29:P45</xm:sqref>
        </x14:conditionalFormatting>
        <x14:conditionalFormatting xmlns:xm="http://schemas.microsoft.com/office/excel/2006/main">
          <x14:cfRule type="iconSet" priority="3" id="{DFB646B7-F349-4B2D-B8D4-12667408966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P51:P67</xm:sqref>
        </x14:conditionalFormatting>
        <x14:conditionalFormatting xmlns:xm="http://schemas.microsoft.com/office/excel/2006/main">
          <x14:cfRule type="iconSet" priority="7" id="{34372654-609B-41E8-9BCB-11F5C521B6A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AG7:AG23</xm:sqref>
        </x14:conditionalFormatting>
        <x14:conditionalFormatting xmlns:xm="http://schemas.microsoft.com/office/excel/2006/main">
          <x14:cfRule type="iconSet" priority="4" id="{A8BC959F-865D-438E-B552-296C510297A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AG29:AG45</xm:sqref>
        </x14:conditionalFormatting>
        <x14:conditionalFormatting xmlns:xm="http://schemas.microsoft.com/office/excel/2006/main">
          <x14:cfRule type="iconSet" priority="1" id="{0CDCEF7F-BAC5-4375-B39C-2D1D538ACA1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AG51:AG67</xm:sqref>
        </x14:conditionalFormatting>
        <x14:conditionalFormatting xmlns:xm="http://schemas.microsoft.com/office/excel/2006/main">
          <x14:cfRule type="iconSet" priority="8" id="{2A66CD7A-28DD-49A2-BDA3-78C9C6EEECB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AW7:AW23</xm:sqref>
        </x14:conditionalFormatting>
        <x14:conditionalFormatting xmlns:xm="http://schemas.microsoft.com/office/excel/2006/main">
          <x14:cfRule type="iconSet" priority="5" id="{EF5D6AF8-0D0C-4D3F-9A6D-5F98D201C9C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AW29:AW45</xm:sqref>
        </x14:conditionalFormatting>
        <x14:conditionalFormatting xmlns:xm="http://schemas.microsoft.com/office/excel/2006/main">
          <x14:cfRule type="iconSet" priority="2" id="{25D06D3F-C46F-47E7-991C-8DBEAD2E0E7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AW51:AW67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olha5">
    <pageSetUpPr fitToPage="1"/>
  </sheetPr>
  <dimension ref="A1:T69"/>
  <sheetViews>
    <sheetView showGridLines="0" tabSelected="1" topLeftCell="A24" workbookViewId="0">
      <selection activeCell="I54" sqref="I54:J59"/>
    </sheetView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24</v>
      </c>
    </row>
    <row r="3" spans="1:20" ht="8.25" customHeight="1" thickBot="1" x14ac:dyDescent="0.3">
      <c r="Q3" s="10"/>
    </row>
    <row r="4" spans="1:20" x14ac:dyDescent="0.25">
      <c r="A4" s="334" t="s">
        <v>3</v>
      </c>
      <c r="B4" s="317"/>
      <c r="C4" s="353" t="s">
        <v>1</v>
      </c>
      <c r="D4" s="351"/>
      <c r="E4" s="346" t="s">
        <v>104</v>
      </c>
      <c r="F4" s="346"/>
      <c r="G4" s="130" t="s">
        <v>0</v>
      </c>
      <c r="I4" s="347">
        <v>1000</v>
      </c>
      <c r="J4" s="346"/>
      <c r="K4" s="356" t="s">
        <v>104</v>
      </c>
      <c r="L4" s="357"/>
      <c r="M4" s="130" t="s">
        <v>0</v>
      </c>
      <c r="O4" s="345" t="s">
        <v>22</v>
      </c>
      <c r="P4" s="346"/>
      <c r="Q4" s="130" t="s">
        <v>0</v>
      </c>
    </row>
    <row r="5" spans="1:20" x14ac:dyDescent="0.25">
      <c r="A5" s="352"/>
      <c r="B5" s="318"/>
      <c r="C5" s="354" t="s">
        <v>179</v>
      </c>
      <c r="D5" s="344"/>
      <c r="E5" s="348" t="str">
        <f>C5</f>
        <v>jan-jun</v>
      </c>
      <c r="F5" s="348"/>
      <c r="G5" s="131" t="s">
        <v>149</v>
      </c>
      <c r="I5" s="343" t="str">
        <f>C5</f>
        <v>jan-jun</v>
      </c>
      <c r="J5" s="348"/>
      <c r="K5" s="349" t="str">
        <f>C5</f>
        <v>jan-jun</v>
      </c>
      <c r="L5" s="350"/>
      <c r="M5" s="131" t="str">
        <f>G5</f>
        <v>2023 /2022</v>
      </c>
      <c r="O5" s="343" t="str">
        <f>C5</f>
        <v>jan-jun</v>
      </c>
      <c r="P5" s="344"/>
      <c r="Q5" s="131" t="str">
        <f>G5</f>
        <v>2023 /2022</v>
      </c>
    </row>
    <row r="6" spans="1:20" ht="19.5" customHeight="1" x14ac:dyDescent="0.25">
      <c r="A6" s="352"/>
      <c r="B6" s="318"/>
      <c r="C6" s="139">
        <v>2022</v>
      </c>
      <c r="D6" s="137">
        <v>2023</v>
      </c>
      <c r="E6" s="68">
        <f>C6</f>
        <v>2022</v>
      </c>
      <c r="F6" s="137">
        <f>D6</f>
        <v>2023</v>
      </c>
      <c r="G6" s="131" t="s">
        <v>1</v>
      </c>
      <c r="I6" s="16">
        <f>C6</f>
        <v>2022</v>
      </c>
      <c r="J6" s="138">
        <f>D6</f>
        <v>2023</v>
      </c>
      <c r="K6" s="136">
        <f>E6</f>
        <v>2022</v>
      </c>
      <c r="L6" s="137">
        <f>D6</f>
        <v>2023</v>
      </c>
      <c r="M6" s="260">
        <v>1000</v>
      </c>
      <c r="O6" s="16">
        <f>C6</f>
        <v>2022</v>
      </c>
      <c r="P6" s="138">
        <f>D6</f>
        <v>2023</v>
      </c>
      <c r="Q6" s="131"/>
    </row>
    <row r="7" spans="1:20" ht="19.5" customHeight="1" x14ac:dyDescent="0.25">
      <c r="A7" s="23" t="s">
        <v>115</v>
      </c>
      <c r="B7" s="15"/>
      <c r="C7" s="78">
        <f>C8+C9</f>
        <v>710995.60000000033</v>
      </c>
      <c r="D7" s="210">
        <f>D8+D9</f>
        <v>727167.91000000015</v>
      </c>
      <c r="E7" s="216">
        <f t="shared" ref="E7" si="0">C7/$C$20</f>
        <v>0.45903703441388383</v>
      </c>
      <c r="F7" s="217">
        <f t="shared" ref="F7" si="1">D7/$D$20</f>
        <v>0.4592685706513242</v>
      </c>
      <c r="G7" s="53">
        <f>(D7-C7)/C7</f>
        <v>2.2746005741807424E-2</v>
      </c>
      <c r="I7" s="224">
        <f>I8+I9</f>
        <v>206583.57899999997</v>
      </c>
      <c r="J7" s="225">
        <f>J8+J9</f>
        <v>217424.11200000008</v>
      </c>
      <c r="K7" s="229">
        <f t="shared" ref="K7" si="2">I7/$I$20</f>
        <v>0.47958304577246963</v>
      </c>
      <c r="L7" s="230">
        <f t="shared" ref="L7" si="3">J7/$J$20</f>
        <v>0.48575299470262223</v>
      </c>
      <c r="M7" s="53">
        <f>(J7-I7)/I7</f>
        <v>5.2475288948305589E-2</v>
      </c>
      <c r="O7" s="63">
        <f t="shared" ref="O7" si="4">(I7/C7)*10</f>
        <v>2.9055535505423649</v>
      </c>
      <c r="P7" s="237">
        <f t="shared" ref="P7" si="5">(J7/D7)*10</f>
        <v>2.9900124718099845</v>
      </c>
      <c r="Q7" s="53">
        <f>(P7-O7)/O7</f>
        <v>2.9068100036171819E-2</v>
      </c>
    </row>
    <row r="8" spans="1:20" ht="20.100000000000001" customHeight="1" x14ac:dyDescent="0.25">
      <c r="A8" s="8" t="s">
        <v>4</v>
      </c>
      <c r="C8" s="19">
        <v>360484.56000000041</v>
      </c>
      <c r="D8" s="140">
        <v>363899.07000000041</v>
      </c>
      <c r="E8" s="214">
        <f t="shared" ref="E8:E19" si="6">C8/$C$20</f>
        <v>0.2327380976399768</v>
      </c>
      <c r="F8" s="215">
        <f t="shared" ref="F8:F19" si="7">D8/$D$20</f>
        <v>0.22983330733096616</v>
      </c>
      <c r="G8" s="52">
        <f>(D8-C8)/C8</f>
        <v>9.4720006870752122E-3</v>
      </c>
      <c r="I8" s="19">
        <v>118788.17199999986</v>
      </c>
      <c r="J8" s="140">
        <v>123845.86000000007</v>
      </c>
      <c r="K8" s="227">
        <f t="shared" ref="K8:K19" si="8">I8/$I$20</f>
        <v>0.27576631988500855</v>
      </c>
      <c r="L8" s="228">
        <f t="shared" ref="L8:L19" si="9">J8/$J$20</f>
        <v>0.27668733160801279</v>
      </c>
      <c r="M8" s="52">
        <f>(J8-I8)/I8</f>
        <v>4.2577370413615076E-2</v>
      </c>
      <c r="O8" s="27">
        <f t="shared" ref="O8:O20" si="10">(I8/C8)*10</f>
        <v>3.2952360567121026</v>
      </c>
      <c r="P8" s="143">
        <f t="shared" ref="P8:P20" si="11">(J8/D8)*10</f>
        <v>3.403302459662783</v>
      </c>
      <c r="Q8" s="52">
        <f>(P8-O8)/O8</f>
        <v>3.2794737946181041E-2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350511.04</v>
      </c>
      <c r="D9" s="140">
        <v>363268.83999999968</v>
      </c>
      <c r="E9" s="214">
        <f t="shared" si="6"/>
        <v>0.22629893677390708</v>
      </c>
      <c r="F9" s="215">
        <f t="shared" si="7"/>
        <v>0.22943526332035805</v>
      </c>
      <c r="G9" s="52">
        <f>(D9-C9)/C9</f>
        <v>3.6397712323125962E-2</v>
      </c>
      <c r="I9" s="19">
        <v>87795.407000000094</v>
      </c>
      <c r="J9" s="140">
        <v>93578.252000000008</v>
      </c>
      <c r="K9" s="227">
        <f t="shared" si="8"/>
        <v>0.20381672588746103</v>
      </c>
      <c r="L9" s="228">
        <f t="shared" si="9"/>
        <v>0.20906566309460947</v>
      </c>
      <c r="M9" s="52">
        <f>(J9-I9)/I9</f>
        <v>6.5867283922949493E-2</v>
      </c>
      <c r="O9" s="27">
        <f t="shared" si="10"/>
        <v>2.5047829306603324</v>
      </c>
      <c r="P9" s="143">
        <f t="shared" si="11"/>
        <v>2.5760054729714801</v>
      </c>
      <c r="Q9" s="52">
        <f t="shared" ref="Q9:Q20" si="12">(P9-O9)/O9</f>
        <v>2.8434616604629832E-2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539020.57999999973</v>
      </c>
      <c r="D10" s="210">
        <f>D11+D12</f>
        <v>556290.78000000073</v>
      </c>
      <c r="E10" s="216">
        <f t="shared" si="6"/>
        <v>0.34800554114716237</v>
      </c>
      <c r="F10" s="217">
        <f t="shared" si="7"/>
        <v>0.3513450853422706</v>
      </c>
      <c r="G10" s="53">
        <f>(D10-C10)/C10</f>
        <v>3.2039964039964876E-2</v>
      </c>
      <c r="I10" s="224">
        <f>I11+I12</f>
        <v>71992.441999999966</v>
      </c>
      <c r="J10" s="225">
        <f>J11+J12</f>
        <v>73710.204000000012</v>
      </c>
      <c r="K10" s="229">
        <f t="shared" si="8"/>
        <v>0.16713019870256896</v>
      </c>
      <c r="L10" s="230">
        <f t="shared" si="9"/>
        <v>0.16467792832996</v>
      </c>
      <c r="M10" s="53">
        <f>(J10-I10)/I10</f>
        <v>2.3860310225343472E-2</v>
      </c>
      <c r="O10" s="63">
        <f t="shared" si="10"/>
        <v>1.3356158312174276</v>
      </c>
      <c r="P10" s="237">
        <f t="shared" si="11"/>
        <v>1.3250301218366394</v>
      </c>
      <c r="Q10" s="53">
        <f t="shared" si="12"/>
        <v>-7.9257142161449183E-3</v>
      </c>
      <c r="T10" s="2"/>
    </row>
    <row r="11" spans="1:20" ht="20.100000000000001" customHeight="1" x14ac:dyDescent="0.25">
      <c r="A11" s="8"/>
      <c r="B11" t="s">
        <v>6</v>
      </c>
      <c r="C11" s="19">
        <v>511912.55999999976</v>
      </c>
      <c r="D11" s="140">
        <v>538731.7500000007</v>
      </c>
      <c r="E11" s="214">
        <f t="shared" si="6"/>
        <v>0.33050390666499085</v>
      </c>
      <c r="F11" s="215">
        <f t="shared" si="7"/>
        <v>0.3402550599172986</v>
      </c>
      <c r="G11" s="52">
        <f t="shared" ref="G11:G19" si="13">(D11-C11)/C11</f>
        <v>5.2390177728792092E-2</v>
      </c>
      <c r="I11" s="19">
        <v>66923.225999999966</v>
      </c>
      <c r="J11" s="140">
        <v>69969.545000000013</v>
      </c>
      <c r="K11" s="227">
        <f t="shared" si="8"/>
        <v>0.15536203174212274</v>
      </c>
      <c r="L11" s="228">
        <f t="shared" si="9"/>
        <v>0.15632082251176393</v>
      </c>
      <c r="M11" s="52">
        <f t="shared" ref="M11:M19" si="14">(J11-I11)/I11</f>
        <v>4.551960779655255E-2</v>
      </c>
      <c r="O11" s="27">
        <f t="shared" si="10"/>
        <v>1.3073175231332477</v>
      </c>
      <c r="P11" s="143">
        <f t="shared" si="11"/>
        <v>1.2987826501779396</v>
      </c>
      <c r="Q11" s="52">
        <f t="shared" si="12"/>
        <v>-6.5285386329501293E-3</v>
      </c>
    </row>
    <row r="12" spans="1:20" ht="20.100000000000001" customHeight="1" x14ac:dyDescent="0.25">
      <c r="A12" s="8"/>
      <c r="B12" t="s">
        <v>39</v>
      </c>
      <c r="C12" s="19">
        <v>27108.01999999999</v>
      </c>
      <c r="D12" s="140">
        <v>17559.03000000001</v>
      </c>
      <c r="E12" s="218">
        <f t="shared" si="6"/>
        <v>1.7501634482171537E-2</v>
      </c>
      <c r="F12" s="219">
        <f t="shared" si="7"/>
        <v>1.1090025424971964E-2</v>
      </c>
      <c r="G12" s="52">
        <f t="shared" si="13"/>
        <v>-0.35225700733583581</v>
      </c>
      <c r="I12" s="19">
        <v>5069.2160000000022</v>
      </c>
      <c r="J12" s="140">
        <v>3740.6589999999997</v>
      </c>
      <c r="K12" s="231">
        <f t="shared" si="8"/>
        <v>1.1768166960446245E-2</v>
      </c>
      <c r="L12" s="232">
        <f t="shared" si="9"/>
        <v>8.357105818196077E-3</v>
      </c>
      <c r="M12" s="52">
        <f t="shared" si="14"/>
        <v>-0.2620833280728227</v>
      </c>
      <c r="O12" s="27">
        <f t="shared" si="10"/>
        <v>1.8700059982248813</v>
      </c>
      <c r="P12" s="143">
        <f t="shared" si="11"/>
        <v>2.1303335093111624</v>
      </c>
      <c r="Q12" s="52">
        <f t="shared" si="12"/>
        <v>0.13921212623563725</v>
      </c>
    </row>
    <row r="13" spans="1:20" ht="20.100000000000001" customHeight="1" x14ac:dyDescent="0.25">
      <c r="A13" s="23" t="s">
        <v>130</v>
      </c>
      <c r="B13" s="15"/>
      <c r="C13" s="78">
        <f>SUM(C14:C16)</f>
        <v>272293.51000000013</v>
      </c>
      <c r="D13" s="210">
        <f>SUM(D14:D16)</f>
        <v>274818.18000000011</v>
      </c>
      <c r="E13" s="216">
        <f t="shared" si="6"/>
        <v>0.17579968894399237</v>
      </c>
      <c r="F13" s="217">
        <f t="shared" si="7"/>
        <v>0.17357112570822653</v>
      </c>
      <c r="G13" s="53">
        <f t="shared" si="13"/>
        <v>9.2718699024445447E-3</v>
      </c>
      <c r="I13" s="224">
        <f>SUM(I14:I16)</f>
        <v>141962.03599999999</v>
      </c>
      <c r="J13" s="225">
        <f>SUM(J14:J16)</f>
        <v>146747.79</v>
      </c>
      <c r="K13" s="229">
        <f t="shared" si="8"/>
        <v>0.3295643629493949</v>
      </c>
      <c r="L13" s="230">
        <f t="shared" si="9"/>
        <v>0.32785314288643153</v>
      </c>
      <c r="M13" s="53">
        <f t="shared" si="14"/>
        <v>3.3711505800043721E-2</v>
      </c>
      <c r="O13" s="63">
        <f t="shared" si="10"/>
        <v>5.213566639909998</v>
      </c>
      <c r="P13" s="237">
        <f t="shared" si="11"/>
        <v>5.3398137634125931</v>
      </c>
      <c r="Q13" s="53">
        <f t="shared" si="12"/>
        <v>2.4215116487851098E-2</v>
      </c>
    </row>
    <row r="14" spans="1:20" ht="20.100000000000001" customHeight="1" x14ac:dyDescent="0.25">
      <c r="A14" s="8"/>
      <c r="B14" s="3" t="s">
        <v>7</v>
      </c>
      <c r="C14" s="31">
        <v>254688.29000000007</v>
      </c>
      <c r="D14" s="141">
        <v>257522.99000000008</v>
      </c>
      <c r="E14" s="214">
        <f t="shared" si="6"/>
        <v>0.16443330639675297</v>
      </c>
      <c r="F14" s="215">
        <f t="shared" si="7"/>
        <v>0.1626477377517323</v>
      </c>
      <c r="G14" s="52">
        <f t="shared" si="13"/>
        <v>1.1130075905727786E-2</v>
      </c>
      <c r="I14" s="31">
        <v>132314.65999999997</v>
      </c>
      <c r="J14" s="141">
        <v>136948.30300000001</v>
      </c>
      <c r="K14" s="227">
        <f t="shared" si="8"/>
        <v>0.30716801379043179</v>
      </c>
      <c r="L14" s="228">
        <f t="shared" si="9"/>
        <v>0.30595984819610111</v>
      </c>
      <c r="M14" s="52">
        <f t="shared" si="14"/>
        <v>3.5019876104431975E-2</v>
      </c>
      <c r="O14" s="27">
        <f t="shared" si="10"/>
        <v>5.1951607197959495</v>
      </c>
      <c r="P14" s="143">
        <f t="shared" si="11"/>
        <v>5.3179059081288225</v>
      </c>
      <c r="Q14" s="52">
        <f t="shared" si="12"/>
        <v>2.3626831767717481E-2</v>
      </c>
      <c r="S14" s="119"/>
    </row>
    <row r="15" spans="1:20" ht="20.100000000000001" customHeight="1" x14ac:dyDescent="0.25">
      <c r="A15" s="8"/>
      <c r="B15" s="3" t="s">
        <v>8</v>
      </c>
      <c r="C15" s="31">
        <v>11132.560000000007</v>
      </c>
      <c r="D15" s="141">
        <v>10001.600000000002</v>
      </c>
      <c r="E15" s="214">
        <f t="shared" si="6"/>
        <v>7.1874668814189951E-3</v>
      </c>
      <c r="F15" s="215">
        <f t="shared" si="7"/>
        <v>6.3168636473882409E-3</v>
      </c>
      <c r="G15" s="52">
        <f t="shared" si="13"/>
        <v>-0.10159029010398363</v>
      </c>
      <c r="I15" s="31">
        <v>8174.059000000002</v>
      </c>
      <c r="J15" s="141">
        <v>8053.8779999999988</v>
      </c>
      <c r="K15" s="227">
        <f t="shared" si="8"/>
        <v>1.8976048970203333E-2</v>
      </c>
      <c r="L15" s="228">
        <f t="shared" si="9"/>
        <v>1.7993383169340314E-2</v>
      </c>
      <c r="M15" s="52">
        <f t="shared" si="14"/>
        <v>-1.4702732143235472E-2</v>
      </c>
      <c r="O15" s="27">
        <f t="shared" si="10"/>
        <v>7.3424791781944112</v>
      </c>
      <c r="P15" s="143">
        <f t="shared" si="11"/>
        <v>8.0525895856662899</v>
      </c>
      <c r="Q15" s="52">
        <f t="shared" si="12"/>
        <v>9.6712621205757632E-2</v>
      </c>
      <c r="S15" s="119"/>
    </row>
    <row r="16" spans="1:20" ht="20.100000000000001" customHeight="1" x14ac:dyDescent="0.25">
      <c r="A16" s="32"/>
      <c r="B16" s="33" t="s">
        <v>9</v>
      </c>
      <c r="C16" s="211">
        <v>6472.6600000000108</v>
      </c>
      <c r="D16" s="212">
        <v>7293.5900000000065</v>
      </c>
      <c r="E16" s="218">
        <f t="shared" si="6"/>
        <v>4.1789156658203971E-3</v>
      </c>
      <c r="F16" s="219">
        <f t="shared" si="7"/>
        <v>4.6065243091059863E-3</v>
      </c>
      <c r="G16" s="52">
        <f t="shared" si="13"/>
        <v>0.1268303912147393</v>
      </c>
      <c r="I16" s="211">
        <v>1473.3169999999984</v>
      </c>
      <c r="J16" s="212">
        <v>1745.608999999999</v>
      </c>
      <c r="K16" s="231">
        <f t="shared" si="8"/>
        <v>3.4203001887597125E-3</v>
      </c>
      <c r="L16" s="232">
        <f t="shared" si="9"/>
        <v>3.8999115209901324E-3</v>
      </c>
      <c r="M16" s="52">
        <f t="shared" si="14"/>
        <v>0.18481562352161884</v>
      </c>
      <c r="O16" s="27">
        <f t="shared" si="10"/>
        <v>2.2762156516795198</v>
      </c>
      <c r="P16" s="143">
        <f t="shared" si="11"/>
        <v>2.3933467606487304</v>
      </c>
      <c r="Q16" s="52">
        <f t="shared" si="12"/>
        <v>5.1458704663059816E-2</v>
      </c>
    </row>
    <row r="17" spans="1:17" ht="20.100000000000001" customHeight="1" x14ac:dyDescent="0.25">
      <c r="A17" s="8" t="s">
        <v>131</v>
      </c>
      <c r="B17" s="3"/>
      <c r="C17" s="19">
        <v>2313.9199999999987</v>
      </c>
      <c r="D17" s="140">
        <v>1198.8299999999997</v>
      </c>
      <c r="E17" s="214">
        <f t="shared" si="6"/>
        <v>1.4939262277726796E-3</v>
      </c>
      <c r="F17" s="215">
        <f t="shared" si="7"/>
        <v>7.5716341849288535E-4</v>
      </c>
      <c r="G17" s="54">
        <f t="shared" si="13"/>
        <v>-0.481905165260683</v>
      </c>
      <c r="I17" s="31">
        <v>1254.9620000000002</v>
      </c>
      <c r="J17" s="141">
        <v>1045.827</v>
      </c>
      <c r="K17" s="227">
        <f t="shared" si="8"/>
        <v>2.9133898308960474E-3</v>
      </c>
      <c r="L17" s="228">
        <f t="shared" si="9"/>
        <v>2.3365099322142299E-3</v>
      </c>
      <c r="M17" s="54">
        <f t="shared" si="14"/>
        <v>-0.1666464801324663</v>
      </c>
      <c r="O17" s="238">
        <f t="shared" si="10"/>
        <v>5.423532360669344</v>
      </c>
      <c r="P17" s="239">
        <f t="shared" si="11"/>
        <v>8.7237306373714389</v>
      </c>
      <c r="Q17" s="54">
        <f t="shared" si="12"/>
        <v>0.6084960976050674</v>
      </c>
    </row>
    <row r="18" spans="1:17" ht="20.100000000000001" customHeight="1" x14ac:dyDescent="0.25">
      <c r="A18" s="8" t="s">
        <v>10</v>
      </c>
      <c r="C18" s="19">
        <v>9888.9600000000355</v>
      </c>
      <c r="D18" s="140">
        <v>10361.340000000013</v>
      </c>
      <c r="E18" s="214">
        <f t="shared" si="6"/>
        <v>6.3845667565840562E-3</v>
      </c>
      <c r="F18" s="215">
        <f t="shared" si="7"/>
        <v>6.5440701471994227E-3</v>
      </c>
      <c r="G18" s="52">
        <f t="shared" si="13"/>
        <v>4.7768420541692523E-2</v>
      </c>
      <c r="I18" s="19">
        <v>5699.8999999999987</v>
      </c>
      <c r="J18" s="140">
        <v>5529.3359999999966</v>
      </c>
      <c r="K18" s="227">
        <f t="shared" si="8"/>
        <v>1.3232297629031296E-2</v>
      </c>
      <c r="L18" s="228">
        <f t="shared" si="9"/>
        <v>1.2353236704110425E-2</v>
      </c>
      <c r="M18" s="52">
        <f t="shared" si="14"/>
        <v>-2.9924033754978537E-2</v>
      </c>
      <c r="O18" s="27">
        <f t="shared" si="10"/>
        <v>5.7639023719379781</v>
      </c>
      <c r="P18" s="143">
        <f t="shared" si="11"/>
        <v>5.3365066680564386</v>
      </c>
      <c r="Q18" s="52">
        <f t="shared" si="12"/>
        <v>-7.4150406495840357E-2</v>
      </c>
    </row>
    <row r="19" spans="1:17" ht="20.100000000000001" customHeight="1" thickBot="1" x14ac:dyDescent="0.3">
      <c r="A19" s="8" t="s">
        <v>11</v>
      </c>
      <c r="B19" s="10"/>
      <c r="C19" s="21">
        <v>14372.480000000007</v>
      </c>
      <c r="D19" s="142">
        <v>13480.340000000004</v>
      </c>
      <c r="E19" s="220">
        <f t="shared" si="6"/>
        <v>9.2792425106046472E-3</v>
      </c>
      <c r="F19" s="221">
        <f t="shared" si="7"/>
        <v>8.5139847324861625E-3</v>
      </c>
      <c r="G19" s="55">
        <f t="shared" si="13"/>
        <v>-6.207279467426656E-2</v>
      </c>
      <c r="I19" s="21">
        <v>3263.7159999999981</v>
      </c>
      <c r="J19" s="142">
        <v>3144.9369999999976</v>
      </c>
      <c r="K19" s="233">
        <f t="shared" si="8"/>
        <v>7.5767051156391324E-3</v>
      </c>
      <c r="L19" s="234">
        <f t="shared" si="9"/>
        <v>7.0261874446615148E-3</v>
      </c>
      <c r="M19" s="55">
        <f t="shared" si="14"/>
        <v>-3.6393791616672687E-2</v>
      </c>
      <c r="O19" s="240">
        <f t="shared" si="10"/>
        <v>2.2708092131629312</v>
      </c>
      <c r="P19" s="241">
        <f t="shared" si="11"/>
        <v>2.3329804737862672</v>
      </c>
      <c r="Q19" s="55">
        <f t="shared" si="12"/>
        <v>2.7378460622299403E-2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1548885.0500000003</v>
      </c>
      <c r="D20" s="145">
        <f>D8+D9+D10+D13+D17+D18+D19</f>
        <v>1583317.3800000013</v>
      </c>
      <c r="E20" s="222">
        <f>E8+E9+E10+E13+E17+E18+E19</f>
        <v>0.99999999999999989</v>
      </c>
      <c r="F20" s="223">
        <f>F8+F9+F10+F13+F17+F18+F19</f>
        <v>0.99999999999999978</v>
      </c>
      <c r="G20" s="55">
        <f>(D20-C20)/C20</f>
        <v>2.223039727835258E-2</v>
      </c>
      <c r="H20" s="1"/>
      <c r="I20" s="213">
        <f>I8+I9+I10+I13+I17+I18+I19</f>
        <v>430756.63499999995</v>
      </c>
      <c r="J20" s="226">
        <f>J8+J9+J10+J13+J17+J18+J19</f>
        <v>447602.20600000012</v>
      </c>
      <c r="K20" s="235">
        <f>K8+K9+K10+K13+K17+K18+K19</f>
        <v>1</v>
      </c>
      <c r="L20" s="236">
        <f>L8+L9+L10+L13+L17+L18+L19</f>
        <v>0.99999999999999989</v>
      </c>
      <c r="M20" s="55">
        <f>(J20-I20)/I20</f>
        <v>3.9106933315142485E-2</v>
      </c>
      <c r="N20" s="1"/>
      <c r="O20" s="24">
        <f t="shared" si="10"/>
        <v>2.781075554961292</v>
      </c>
      <c r="P20" s="242">
        <f t="shared" si="11"/>
        <v>2.8269897852065502</v>
      </c>
      <c r="Q20" s="55">
        <f t="shared" si="12"/>
        <v>1.6509522786372934E-2</v>
      </c>
    </row>
    <row r="21" spans="1:17" x14ac:dyDescent="0.25">
      <c r="J21" s="272"/>
    </row>
    <row r="22" spans="1:17" x14ac:dyDescent="0.25">
      <c r="A22" s="1"/>
      <c r="D22" s="119"/>
    </row>
    <row r="23" spans="1:17" ht="8.25" customHeight="1" thickBot="1" x14ac:dyDescent="0.3"/>
    <row r="24" spans="1:17" ht="15" customHeight="1" x14ac:dyDescent="0.25">
      <c r="A24" s="334" t="s">
        <v>2</v>
      </c>
      <c r="B24" s="317"/>
      <c r="C24" s="353" t="s">
        <v>1</v>
      </c>
      <c r="D24" s="351"/>
      <c r="E24" s="346" t="s">
        <v>105</v>
      </c>
      <c r="F24" s="346"/>
      <c r="G24" s="130" t="s">
        <v>0</v>
      </c>
      <c r="I24" s="347">
        <v>1000</v>
      </c>
      <c r="J24" s="351"/>
      <c r="K24" s="346" t="s">
        <v>105</v>
      </c>
      <c r="L24" s="346"/>
      <c r="M24" s="130" t="s">
        <v>0</v>
      </c>
      <c r="O24" s="345" t="s">
        <v>22</v>
      </c>
      <c r="P24" s="346"/>
      <c r="Q24" s="130" t="s">
        <v>0</v>
      </c>
    </row>
    <row r="25" spans="1:17" ht="15" customHeight="1" x14ac:dyDescent="0.25">
      <c r="A25" s="352"/>
      <c r="B25" s="318"/>
      <c r="C25" s="354" t="str">
        <f>C5</f>
        <v>jan-jun</v>
      </c>
      <c r="D25" s="344"/>
      <c r="E25" s="348" t="str">
        <f>C5</f>
        <v>jan-jun</v>
      </c>
      <c r="F25" s="348"/>
      <c r="G25" s="131" t="str">
        <f>G5</f>
        <v>2023 /2022</v>
      </c>
      <c r="I25" s="343" t="str">
        <f>C5</f>
        <v>jan-jun</v>
      </c>
      <c r="J25" s="344"/>
      <c r="K25" s="355" t="str">
        <f>C5</f>
        <v>jan-jun</v>
      </c>
      <c r="L25" s="350"/>
      <c r="M25" s="131" t="str">
        <f>G5</f>
        <v>2023 /2022</v>
      </c>
      <c r="O25" s="343" t="str">
        <f>C5</f>
        <v>jan-jun</v>
      </c>
      <c r="P25" s="344"/>
      <c r="Q25" s="131" t="str">
        <f>G5</f>
        <v>2023 /2022</v>
      </c>
    </row>
    <row r="26" spans="1:17" ht="19.5" customHeight="1" x14ac:dyDescent="0.25">
      <c r="A26" s="352"/>
      <c r="B26" s="318"/>
      <c r="C26" s="139">
        <f>C6</f>
        <v>2022</v>
      </c>
      <c r="D26" s="137">
        <f>D6</f>
        <v>2023</v>
      </c>
      <c r="E26" s="68">
        <f>C6</f>
        <v>2022</v>
      </c>
      <c r="F26" s="137">
        <f>D6</f>
        <v>2023</v>
      </c>
      <c r="G26" s="131" t="s">
        <v>1</v>
      </c>
      <c r="I26" s="16">
        <f>C6</f>
        <v>2022</v>
      </c>
      <c r="J26" s="138">
        <f>D6</f>
        <v>2023</v>
      </c>
      <c r="K26" s="136">
        <f>C6</f>
        <v>2022</v>
      </c>
      <c r="L26" s="137">
        <f>D6</f>
        <v>2023</v>
      </c>
      <c r="M26" s="260">
        <v>1000</v>
      </c>
      <c r="O26" s="16">
        <f>C6</f>
        <v>2022</v>
      </c>
      <c r="P26" s="138">
        <f>D6</f>
        <v>2023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304495.60999999975</v>
      </c>
      <c r="D27" s="210">
        <f>D28+D29</f>
        <v>297089.5199999999</v>
      </c>
      <c r="E27" s="216">
        <f>C27/$C$40</f>
        <v>0.41945684913550607</v>
      </c>
      <c r="F27" s="217">
        <f>D27/$D$40</f>
        <v>0.41765896269338804</v>
      </c>
      <c r="G27" s="53">
        <f>(D27-C27)/C27</f>
        <v>-2.4322485306109528E-2</v>
      </c>
      <c r="I27" s="78">
        <f>I28+I29</f>
        <v>76608.389999999898</v>
      </c>
      <c r="J27" s="210">
        <f>J28+J29</f>
        <v>76840.478999999992</v>
      </c>
      <c r="K27" s="216">
        <f>I27/$I$40</f>
        <v>0.38595581800722045</v>
      </c>
      <c r="L27" s="217">
        <f>J27/$J$40</f>
        <v>0.39453192734340387</v>
      </c>
      <c r="M27" s="53">
        <f>(J27-I27)/I27</f>
        <v>3.0295506797635981E-3</v>
      </c>
      <c r="O27" s="63">
        <f t="shared" ref="O27" si="15">(I27/C27)*10</f>
        <v>2.5159111489324908</v>
      </c>
      <c r="P27" s="237">
        <f t="shared" ref="P27" si="16">(J27/D27)*10</f>
        <v>2.5864419249793809</v>
      </c>
      <c r="Q27" s="53">
        <f>(P27-O27)/O27</f>
        <v>2.8033889860067794E-2</v>
      </c>
    </row>
    <row r="28" spans="1:17" ht="20.100000000000001" customHeight="1" x14ac:dyDescent="0.25">
      <c r="A28" s="8" t="s">
        <v>4</v>
      </c>
      <c r="C28" s="19">
        <v>160994.65999999992</v>
      </c>
      <c r="D28" s="140">
        <v>155520.46999999991</v>
      </c>
      <c r="E28" s="214">
        <f>C28/$C$40</f>
        <v>0.22177762369461457</v>
      </c>
      <c r="F28" s="215">
        <f>D28/$D$40</f>
        <v>0.21863618136980451</v>
      </c>
      <c r="G28" s="52">
        <f>(D28-C28)/C28</f>
        <v>-3.4002307902634817E-2</v>
      </c>
      <c r="I28" s="19">
        <v>43402.502999999917</v>
      </c>
      <c r="J28" s="140">
        <v>42639.990999999973</v>
      </c>
      <c r="K28" s="214">
        <f>I28/$I$40</f>
        <v>0.21866336766672462</v>
      </c>
      <c r="L28" s="215">
        <f>J28/$J$40</f>
        <v>0.21893197504840364</v>
      </c>
      <c r="M28" s="52">
        <f>(J28-I28)/I28</f>
        <v>-1.7568387703353092E-2</v>
      </c>
      <c r="O28" s="27">
        <f t="shared" ref="O28:O40" si="17">(I28/C28)*10</f>
        <v>2.695897056461372</v>
      </c>
      <c r="P28" s="143">
        <f t="shared" ref="P28:P40" si="18">(J28/D28)*10</f>
        <v>2.74176068269341</v>
      </c>
      <c r="Q28" s="52">
        <f>(P28-O28)/O28</f>
        <v>1.7012380395651484E-2</v>
      </c>
    </row>
    <row r="29" spans="1:17" ht="20.100000000000001" customHeight="1" x14ac:dyDescent="0.25">
      <c r="A29" s="8" t="s">
        <v>5</v>
      </c>
      <c r="C29" s="19">
        <v>143500.94999999981</v>
      </c>
      <c r="D29" s="140">
        <v>141569.05000000002</v>
      </c>
      <c r="E29" s="214">
        <f>C29/$C$40</f>
        <v>0.19767922544089148</v>
      </c>
      <c r="F29" s="215">
        <f>D29/$D$40</f>
        <v>0.19902278132358359</v>
      </c>
      <c r="G29" s="52">
        <f t="shared" ref="G29:G40" si="19">(D29-C29)/C29</f>
        <v>-1.3462628644617287E-2</v>
      </c>
      <c r="I29" s="19">
        <v>33205.886999999973</v>
      </c>
      <c r="J29" s="140">
        <v>34200.488000000019</v>
      </c>
      <c r="K29" s="214">
        <f t="shared" ref="K29:K39" si="20">I29/$I$40</f>
        <v>0.16729245034049578</v>
      </c>
      <c r="L29" s="215">
        <f t="shared" ref="L29:L39" si="21">J29/$J$40</f>
        <v>0.17559995229500019</v>
      </c>
      <c r="M29" s="52">
        <f t="shared" ref="M29:M40" si="22">(J29-I29)/I29</f>
        <v>2.9952550281221124E-2</v>
      </c>
      <c r="O29" s="27">
        <f t="shared" si="17"/>
        <v>2.3139837750203061</v>
      </c>
      <c r="P29" s="143">
        <f t="shared" si="18"/>
        <v>2.4158167339542089</v>
      </c>
      <c r="Q29" s="52">
        <f t="shared" ref="Q29:Q38" si="23">(P29-O29)/O29</f>
        <v>4.4007637405758929E-2</v>
      </c>
    </row>
    <row r="30" spans="1:17" ht="20.100000000000001" customHeight="1" x14ac:dyDescent="0.25">
      <c r="A30" s="23" t="s">
        <v>38</v>
      </c>
      <c r="B30" s="15"/>
      <c r="C30" s="78">
        <f>C31+C32</f>
        <v>200058.2799999998</v>
      </c>
      <c r="D30" s="210">
        <f>D31+D32</f>
        <v>206012.7900000001</v>
      </c>
      <c r="E30" s="216">
        <f>C30/$C$40</f>
        <v>0.27558957507554482</v>
      </c>
      <c r="F30" s="217">
        <f>D30/$D$40</f>
        <v>0.28962007200042217</v>
      </c>
      <c r="G30" s="53">
        <f>(D30-C30)/C30</f>
        <v>2.9763876806300178E-2</v>
      </c>
      <c r="I30" s="78">
        <f>I31+I32</f>
        <v>28339.721000000023</v>
      </c>
      <c r="J30" s="210">
        <f>J31+J32</f>
        <v>27407.98599999999</v>
      </c>
      <c r="K30" s="216">
        <f t="shared" si="20"/>
        <v>0.14277653140408547</v>
      </c>
      <c r="L30" s="217">
        <f t="shared" si="21"/>
        <v>0.14072433802997281</v>
      </c>
      <c r="M30" s="53">
        <f t="shared" si="22"/>
        <v>-3.2877352603437153E-2</v>
      </c>
      <c r="O30" s="63">
        <f t="shared" si="17"/>
        <v>1.4165732605518777</v>
      </c>
      <c r="P30" s="237">
        <f t="shared" si="18"/>
        <v>1.3304021560991419</v>
      </c>
      <c r="Q30" s="53">
        <f t="shared" si="23"/>
        <v>-6.0830672759674076E-2</v>
      </c>
    </row>
    <row r="31" spans="1:17" ht="20.100000000000001" customHeight="1" x14ac:dyDescent="0.25">
      <c r="A31" s="8"/>
      <c r="B31" t="s">
        <v>6</v>
      </c>
      <c r="C31" s="31">
        <v>184468.23999999979</v>
      </c>
      <c r="D31" s="141">
        <v>198217.15000000008</v>
      </c>
      <c r="E31" s="214">
        <f t="shared" ref="E31:E38" si="24">C31/$C$40</f>
        <v>0.25411357068816953</v>
      </c>
      <c r="F31" s="215">
        <f t="shared" ref="F31:F38" si="25">D31/$D$40</f>
        <v>0.2786606853619063</v>
      </c>
      <c r="G31" s="52">
        <f>(D31-C31)/C31</f>
        <v>7.4532667520437718E-2</v>
      </c>
      <c r="I31" s="31">
        <v>25751.896000000022</v>
      </c>
      <c r="J31" s="141">
        <v>25810.007999999991</v>
      </c>
      <c r="K31" s="214">
        <f>I31/$I$40</f>
        <v>0.12973897618677133</v>
      </c>
      <c r="L31" s="215">
        <f>J31/$J$40</f>
        <v>0.13251963461847588</v>
      </c>
      <c r="M31" s="52">
        <f>(J31-I31)/I31</f>
        <v>2.2566105423836831E-3</v>
      </c>
      <c r="O31" s="27">
        <f t="shared" si="17"/>
        <v>1.3960070308037877</v>
      </c>
      <c r="P31" s="143">
        <f t="shared" si="18"/>
        <v>1.3021077136867309</v>
      </c>
      <c r="Q31" s="52">
        <f t="shared" si="23"/>
        <v>-6.7262782382257622E-2</v>
      </c>
    </row>
    <row r="32" spans="1:17" ht="20.100000000000001" customHeight="1" x14ac:dyDescent="0.25">
      <c r="A32" s="8"/>
      <c r="B32" t="s">
        <v>39</v>
      </c>
      <c r="C32" s="31">
        <v>15590.039999999995</v>
      </c>
      <c r="D32" s="141">
        <v>7795.6399999999994</v>
      </c>
      <c r="E32" s="218">
        <f t="shared" si="24"/>
        <v>2.1476004387375267E-2</v>
      </c>
      <c r="F32" s="219">
        <f t="shared" si="25"/>
        <v>1.0959386638515841E-2</v>
      </c>
      <c r="G32" s="52">
        <f>(D32-C32)/C32</f>
        <v>-0.49996023101929171</v>
      </c>
      <c r="I32" s="31">
        <v>2587.8249999999994</v>
      </c>
      <c r="J32" s="141">
        <v>1597.9780000000001</v>
      </c>
      <c r="K32" s="218">
        <f>I32/$I$40</f>
        <v>1.303755521731414E-2</v>
      </c>
      <c r="L32" s="219">
        <f>J32/$J$40</f>
        <v>8.2047034114969258E-3</v>
      </c>
      <c r="M32" s="52">
        <f>(J32-I32)/I32</f>
        <v>-0.38250152154801792</v>
      </c>
      <c r="O32" s="27">
        <f t="shared" si="17"/>
        <v>1.6599219758255912</v>
      </c>
      <c r="P32" s="143">
        <f t="shared" si="18"/>
        <v>2.0498355491018057</v>
      </c>
      <c r="Q32" s="52">
        <f t="shared" si="23"/>
        <v>0.23489873557598037</v>
      </c>
    </row>
    <row r="33" spans="1:17" ht="20.100000000000001" customHeight="1" x14ac:dyDescent="0.25">
      <c r="A33" s="23" t="s">
        <v>130</v>
      </c>
      <c r="B33" s="15"/>
      <c r="C33" s="78">
        <f>SUM(C34:C36)</f>
        <v>211099.94</v>
      </c>
      <c r="D33" s="210">
        <f>SUM(D34:D36)</f>
        <v>197307.19000000015</v>
      </c>
      <c r="E33" s="216">
        <f t="shared" si="24"/>
        <v>0.29079997470273694</v>
      </c>
      <c r="F33" s="217">
        <f t="shared" si="25"/>
        <v>0.27738143138589111</v>
      </c>
      <c r="G33" s="53">
        <f t="shared" si="19"/>
        <v>-6.5337536334685142E-2</v>
      </c>
      <c r="I33" s="78">
        <f>SUM(I34:I36)</f>
        <v>89770.301000000021</v>
      </c>
      <c r="J33" s="210">
        <f>SUM(J34:J36)</f>
        <v>86707.744000000021</v>
      </c>
      <c r="K33" s="216">
        <f t="shared" si="20"/>
        <v>0.4522659979567441</v>
      </c>
      <c r="L33" s="217">
        <f t="shared" si="21"/>
        <v>0.44519469166659503</v>
      </c>
      <c r="M33" s="53">
        <f t="shared" si="22"/>
        <v>-3.411548102083338E-2</v>
      </c>
      <c r="O33" s="63">
        <f t="shared" si="17"/>
        <v>4.2525024403133429</v>
      </c>
      <c r="P33" s="237">
        <f t="shared" si="18"/>
        <v>4.3945557179137742</v>
      </c>
      <c r="Q33" s="53">
        <f t="shared" si="23"/>
        <v>3.3404631647892528E-2</v>
      </c>
    </row>
    <row r="34" spans="1:17" ht="20.100000000000001" customHeight="1" x14ac:dyDescent="0.25">
      <c r="A34" s="8"/>
      <c r="B34" s="3" t="s">
        <v>7</v>
      </c>
      <c r="C34" s="31">
        <v>198832.46000000002</v>
      </c>
      <c r="D34" s="141">
        <v>185666.14000000016</v>
      </c>
      <c r="E34" s="214">
        <f t="shared" si="24"/>
        <v>0.27390095107598306</v>
      </c>
      <c r="F34" s="215">
        <f t="shared" si="25"/>
        <v>0.26101603126116818</v>
      </c>
      <c r="G34" s="52">
        <f t="shared" si="19"/>
        <v>-6.6218161762922709E-2</v>
      </c>
      <c r="I34" s="31">
        <v>85440.286000000007</v>
      </c>
      <c r="J34" s="141">
        <v>82655.300000000017</v>
      </c>
      <c r="K34" s="214">
        <f t="shared" si="20"/>
        <v>0.43045122699877797</v>
      </c>
      <c r="L34" s="215">
        <f t="shared" si="21"/>
        <v>0.42438770864699138</v>
      </c>
      <c r="M34" s="52">
        <f t="shared" si="22"/>
        <v>-3.2595700814952673E-2</v>
      </c>
      <c r="O34" s="27">
        <f t="shared" si="17"/>
        <v>4.2970994776205051</v>
      </c>
      <c r="P34" s="143">
        <f t="shared" si="18"/>
        <v>4.4518241182802605</v>
      </c>
      <c r="Q34" s="52">
        <f t="shared" si="23"/>
        <v>3.6006762576842467E-2</v>
      </c>
    </row>
    <row r="35" spans="1:17" ht="20.100000000000001" customHeight="1" x14ac:dyDescent="0.25">
      <c r="A35" s="8"/>
      <c r="B35" s="3" t="s">
        <v>8</v>
      </c>
      <c r="C35" s="31">
        <v>6575.33</v>
      </c>
      <c r="D35" s="141">
        <v>5162.8700000000017</v>
      </c>
      <c r="E35" s="214">
        <f t="shared" si="24"/>
        <v>9.0578225539152089E-3</v>
      </c>
      <c r="F35" s="215">
        <f t="shared" si="25"/>
        <v>7.2581453856763907E-3</v>
      </c>
      <c r="G35" s="52">
        <f t="shared" si="19"/>
        <v>-0.21481203224781087</v>
      </c>
      <c r="I35" s="31">
        <v>3289.8240000000019</v>
      </c>
      <c r="J35" s="141">
        <v>2861.3400000000006</v>
      </c>
      <c r="K35" s="214">
        <f t="shared" si="20"/>
        <v>1.6574251371420132E-2</v>
      </c>
      <c r="L35" s="215">
        <f t="shared" si="21"/>
        <v>1.4691344974369245E-2</v>
      </c>
      <c r="M35" s="52">
        <f t="shared" si="22"/>
        <v>-0.13024526540021625</v>
      </c>
      <c r="O35" s="27">
        <f t="shared" si="17"/>
        <v>5.0032834853916111</v>
      </c>
      <c r="P35" s="143">
        <f t="shared" si="18"/>
        <v>5.5421500057138751</v>
      </c>
      <c r="Q35" s="52">
        <f t="shared" si="23"/>
        <v>0.10770257609740186</v>
      </c>
    </row>
    <row r="36" spans="1:17" ht="20.100000000000001" customHeight="1" x14ac:dyDescent="0.25">
      <c r="A36" s="32"/>
      <c r="B36" s="33" t="s">
        <v>9</v>
      </c>
      <c r="C36" s="211">
        <v>5692.1500000000078</v>
      </c>
      <c r="D36" s="212">
        <v>6478.1800000000039</v>
      </c>
      <c r="E36" s="218">
        <f t="shared" si="24"/>
        <v>7.8412010728387063E-3</v>
      </c>
      <c r="F36" s="219">
        <f t="shared" si="25"/>
        <v>9.1072547390465171E-3</v>
      </c>
      <c r="G36" s="52">
        <f t="shared" si="19"/>
        <v>0.13809017682246516</v>
      </c>
      <c r="I36" s="211">
        <v>1040.1910000000003</v>
      </c>
      <c r="J36" s="212">
        <v>1191.104</v>
      </c>
      <c r="K36" s="218">
        <f t="shared" si="20"/>
        <v>5.2405195865459289E-3</v>
      </c>
      <c r="L36" s="219">
        <f t="shared" si="21"/>
        <v>6.1156380452344365E-3</v>
      </c>
      <c r="M36" s="52">
        <f t="shared" si="22"/>
        <v>0.14508200897719722</v>
      </c>
      <c r="O36" s="27">
        <f t="shared" si="17"/>
        <v>1.8274131918519343</v>
      </c>
      <c r="P36" s="143">
        <f t="shared" si="18"/>
        <v>1.8386398649003257</v>
      </c>
      <c r="Q36" s="52">
        <f t="shared" si="23"/>
        <v>6.1434781681827004E-3</v>
      </c>
    </row>
    <row r="37" spans="1:17" ht="20.100000000000001" customHeight="1" x14ac:dyDescent="0.25">
      <c r="A37" s="8" t="s">
        <v>131</v>
      </c>
      <c r="B37" s="3"/>
      <c r="C37" s="19">
        <v>1006.3100000000002</v>
      </c>
      <c r="D37" s="140">
        <v>496.03999999999996</v>
      </c>
      <c r="E37" s="214">
        <f t="shared" si="24"/>
        <v>1.3862387764918894E-3</v>
      </c>
      <c r="F37" s="215">
        <f t="shared" si="25"/>
        <v>6.9735058932549445E-4</v>
      </c>
      <c r="G37" s="54">
        <f>(D37-C37)/C37</f>
        <v>-0.50707038586519082</v>
      </c>
      <c r="I37" s="19">
        <v>233.17299999999994</v>
      </c>
      <c r="J37" s="140">
        <v>118.50200000000001</v>
      </c>
      <c r="K37" s="214">
        <f>I37/$I$40</f>
        <v>1.1747339417027E-3</v>
      </c>
      <c r="L37" s="215">
        <f>J37/$J$40</f>
        <v>6.0844001836646603E-4</v>
      </c>
      <c r="M37" s="54">
        <f>(J37-I37)/I37</f>
        <v>-0.49178506945486811</v>
      </c>
      <c r="O37" s="238">
        <f t="shared" si="17"/>
        <v>2.317109041945324</v>
      </c>
      <c r="P37" s="239">
        <f t="shared" si="18"/>
        <v>2.3889605676961541</v>
      </c>
      <c r="Q37" s="54">
        <f t="shared" si="23"/>
        <v>3.1009125790000498E-2</v>
      </c>
    </row>
    <row r="38" spans="1:17" ht="20.100000000000001" customHeight="1" x14ac:dyDescent="0.25">
      <c r="A38" s="8" t="s">
        <v>10</v>
      </c>
      <c r="C38" s="19">
        <v>2526.2599999999984</v>
      </c>
      <c r="D38" s="140">
        <v>4854.0600000000022</v>
      </c>
      <c r="E38" s="214">
        <f t="shared" si="24"/>
        <v>3.480040515845413E-3</v>
      </c>
      <c r="F38" s="215">
        <f t="shared" si="25"/>
        <v>6.8240093573528572E-3</v>
      </c>
      <c r="G38" s="52">
        <f t="shared" si="19"/>
        <v>0.9214411818261008</v>
      </c>
      <c r="I38" s="19">
        <v>1915.8060000000014</v>
      </c>
      <c r="J38" s="140">
        <v>2255.764999999999</v>
      </c>
      <c r="K38" s="214">
        <f t="shared" si="20"/>
        <v>9.6518993790777035E-3</v>
      </c>
      <c r="L38" s="215">
        <f t="shared" si="21"/>
        <v>1.1582063577242837E-2</v>
      </c>
      <c r="M38" s="52">
        <f t="shared" si="22"/>
        <v>0.17744959562711324</v>
      </c>
      <c r="O38" s="27">
        <f t="shared" si="17"/>
        <v>7.5835662204207113</v>
      </c>
      <c r="P38" s="143">
        <f t="shared" si="18"/>
        <v>4.6471716460035477</v>
      </c>
      <c r="Q38" s="52">
        <f t="shared" si="23"/>
        <v>-0.38720497574217294</v>
      </c>
    </row>
    <row r="39" spans="1:17" ht="20.100000000000001" customHeight="1" thickBot="1" x14ac:dyDescent="0.3">
      <c r="A39" s="8" t="s">
        <v>11</v>
      </c>
      <c r="B39" s="10"/>
      <c r="C39" s="21">
        <v>6741.93</v>
      </c>
      <c r="D39" s="142">
        <v>5561.23</v>
      </c>
      <c r="E39" s="220">
        <f>C39/$C$40</f>
        <v>9.2873217938746148E-3</v>
      </c>
      <c r="F39" s="221">
        <f>D39/$D$40</f>
        <v>7.8181739736203123E-3</v>
      </c>
      <c r="G39" s="55">
        <f t="shared" si="19"/>
        <v>-0.17512789364469827</v>
      </c>
      <c r="I39" s="21">
        <v>1622.6600000000003</v>
      </c>
      <c r="J39" s="142">
        <v>1433.1760000000002</v>
      </c>
      <c r="K39" s="220">
        <f t="shared" si="20"/>
        <v>8.1750193111694066E-3</v>
      </c>
      <c r="L39" s="221">
        <f t="shared" si="21"/>
        <v>7.3585393644189836E-3</v>
      </c>
      <c r="M39" s="55">
        <f t="shared" si="22"/>
        <v>-0.11677369257885208</v>
      </c>
      <c r="O39" s="240">
        <f t="shared" si="17"/>
        <v>2.4068182256416195</v>
      </c>
      <c r="P39" s="241">
        <f t="shared" si="18"/>
        <v>2.5770845658244674</v>
      </c>
      <c r="Q39" s="55">
        <f>(P39-O39)/O39</f>
        <v>7.0743331743492024E-2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725928.32999999973</v>
      </c>
      <c r="D40" s="226">
        <f>D28+D29+D30+D33+D37+D38+D39</f>
        <v>711320.83000000019</v>
      </c>
      <c r="E40" s="222">
        <f>C40/$C$40</f>
        <v>1</v>
      </c>
      <c r="F40" s="223">
        <f>D40/$D$40</f>
        <v>1</v>
      </c>
      <c r="G40" s="55">
        <f t="shared" si="19"/>
        <v>-2.0122509890197478E-2</v>
      </c>
      <c r="H40" s="1"/>
      <c r="I40" s="213">
        <f>I28+I29+I30+I33+I37+I38+I39</f>
        <v>198490.05099999998</v>
      </c>
      <c r="J40" s="226">
        <f>J28+J29+J30+J33+J37+J38+J39</f>
        <v>194763.652</v>
      </c>
      <c r="K40" s="222">
        <f>K28+K29+K30+K33+K37+K38+K39</f>
        <v>0.99999999999999978</v>
      </c>
      <c r="L40" s="223">
        <f>L28+L29+L30+L33+L37+L38+L39</f>
        <v>0.99999999999999978</v>
      </c>
      <c r="M40" s="55">
        <f t="shared" si="22"/>
        <v>-1.8773731888456092E-2</v>
      </c>
      <c r="N40" s="1"/>
      <c r="O40" s="24">
        <f t="shared" si="17"/>
        <v>2.7342926677072938</v>
      </c>
      <c r="P40" s="242">
        <f t="shared" si="18"/>
        <v>2.7380563563701621</v>
      </c>
      <c r="Q40" s="55">
        <f>(P40-O40)/O40</f>
        <v>1.3764761568205144E-3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4" t="s">
        <v>15</v>
      </c>
      <c r="B44" s="317"/>
      <c r="C44" s="353" t="s">
        <v>1</v>
      </c>
      <c r="D44" s="351"/>
      <c r="E44" s="346" t="s">
        <v>105</v>
      </c>
      <c r="F44" s="346"/>
      <c r="G44" s="130" t="s">
        <v>0</v>
      </c>
      <c r="I44" s="347">
        <v>1000</v>
      </c>
      <c r="J44" s="351"/>
      <c r="K44" s="346" t="s">
        <v>105</v>
      </c>
      <c r="L44" s="346"/>
      <c r="M44" s="130" t="s">
        <v>0</v>
      </c>
      <c r="O44" s="345" t="s">
        <v>22</v>
      </c>
      <c r="P44" s="346"/>
      <c r="Q44" s="130" t="s">
        <v>0</v>
      </c>
    </row>
    <row r="45" spans="1:17" ht="15" customHeight="1" x14ac:dyDescent="0.25">
      <c r="A45" s="352"/>
      <c r="B45" s="318"/>
      <c r="C45" s="354" t="str">
        <f>C5</f>
        <v>jan-jun</v>
      </c>
      <c r="D45" s="344"/>
      <c r="E45" s="348" t="str">
        <f>C25</f>
        <v>jan-jun</v>
      </c>
      <c r="F45" s="348"/>
      <c r="G45" s="131" t="str">
        <f>G25</f>
        <v>2023 /2022</v>
      </c>
      <c r="I45" s="343" t="str">
        <f>C5</f>
        <v>jan-jun</v>
      </c>
      <c r="J45" s="344"/>
      <c r="K45" s="355" t="str">
        <f>C25</f>
        <v>jan-jun</v>
      </c>
      <c r="L45" s="350"/>
      <c r="M45" s="131" t="str">
        <f>G45</f>
        <v>2023 /2022</v>
      </c>
      <c r="O45" s="343" t="str">
        <f>C5</f>
        <v>jan-jun</v>
      </c>
      <c r="P45" s="344"/>
      <c r="Q45" s="131" t="str">
        <f>Q25</f>
        <v>2023 /2022</v>
      </c>
    </row>
    <row r="46" spans="1:17" ht="15.75" customHeight="1" x14ac:dyDescent="0.25">
      <c r="A46" s="352"/>
      <c r="B46" s="318"/>
      <c r="C46" s="139">
        <f>C6</f>
        <v>2022</v>
      </c>
      <c r="D46" s="137">
        <f>D6</f>
        <v>2023</v>
      </c>
      <c r="E46" s="68">
        <f>C26</f>
        <v>2022</v>
      </c>
      <c r="F46" s="137">
        <f>D26</f>
        <v>2023</v>
      </c>
      <c r="G46" s="131" t="s">
        <v>1</v>
      </c>
      <c r="I46" s="16">
        <f>C6</f>
        <v>2022</v>
      </c>
      <c r="J46" s="138">
        <f>D6</f>
        <v>2023</v>
      </c>
      <c r="K46" s="136">
        <f>C26</f>
        <v>2022</v>
      </c>
      <c r="L46" s="137">
        <f>D26</f>
        <v>2023</v>
      </c>
      <c r="M46" s="260">
        <v>1000</v>
      </c>
      <c r="O46" s="16">
        <f>O26</f>
        <v>2022</v>
      </c>
      <c r="P46" s="138">
        <f>P26</f>
        <v>2023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406499.98999999982</v>
      </c>
      <c r="D47" s="210">
        <f>D48+D49</f>
        <v>430078.39</v>
      </c>
      <c r="E47" s="216">
        <f>C47/$C$60</f>
        <v>0.49395062962727837</v>
      </c>
      <c r="F47" s="217">
        <f>D47/$D$60</f>
        <v>0.49321111419534852</v>
      </c>
      <c r="G47" s="53">
        <f>(D47-C47)/C47</f>
        <v>5.8003445461339884E-2</v>
      </c>
      <c r="H47"/>
      <c r="I47" s="78">
        <f>I48+I49</f>
        <v>129975.18899999978</v>
      </c>
      <c r="J47" s="210">
        <f>J48+J49</f>
        <v>140583.63300000009</v>
      </c>
      <c r="K47" s="216">
        <f>I47/$I$60</f>
        <v>0.55959487052170986</v>
      </c>
      <c r="L47" s="217">
        <f>J47/$J$60</f>
        <v>0.55602134554210447</v>
      </c>
      <c r="M47" s="53">
        <f>(J47-I47)/I47</f>
        <v>8.1618992683290703E-2</v>
      </c>
      <c r="N47"/>
      <c r="O47" s="63">
        <f t="shared" ref="O47" si="26">(I47/C47)*10</f>
        <v>3.1974217022735929</v>
      </c>
      <c r="P47" s="237">
        <f t="shared" ref="P47" si="27">(J47/D47)*10</f>
        <v>3.2687909057695292</v>
      </c>
      <c r="Q47" s="53">
        <f>(P47-O47)/O47</f>
        <v>2.2320860412371565E-2</v>
      </c>
    </row>
    <row r="48" spans="1:17" ht="20.100000000000001" customHeight="1" x14ac:dyDescent="0.25">
      <c r="A48" s="8" t="s">
        <v>4</v>
      </c>
      <c r="C48" s="19">
        <v>199489.89999999991</v>
      </c>
      <c r="D48" s="140">
        <v>208378.60000000006</v>
      </c>
      <c r="E48" s="214">
        <f>C48/$C$60</f>
        <v>0.24240630783110917</v>
      </c>
      <c r="F48" s="215">
        <f>D48/$D$60</f>
        <v>0.23896722985887964</v>
      </c>
      <c r="G48" s="52">
        <f>(D48-C48)/C48</f>
        <v>4.4557142993204978E-2</v>
      </c>
      <c r="I48" s="19">
        <v>75385.668999999893</v>
      </c>
      <c r="J48" s="140">
        <v>81205.869000000079</v>
      </c>
      <c r="K48" s="214">
        <f>I48/$I$60</f>
        <v>0.32456528055710304</v>
      </c>
      <c r="L48" s="215">
        <f>J48/$J$60</f>
        <v>0.32117676562886865</v>
      </c>
      <c r="M48" s="52">
        <f>(J48-I48)/I48</f>
        <v>7.7205655626670824E-2</v>
      </c>
      <c r="O48" s="27">
        <f t="shared" ref="O48:O60" si="28">(I48/C48)*10</f>
        <v>3.7789215895140522</v>
      </c>
      <c r="P48" s="143">
        <f t="shared" ref="P48:P60" si="29">(J48/D48)*10</f>
        <v>3.8970349642429718</v>
      </c>
      <c r="Q48" s="52">
        <f>(P48-O48)/O48</f>
        <v>3.1255841628645246E-2</v>
      </c>
    </row>
    <row r="49" spans="1:17" ht="20.100000000000001" customHeight="1" x14ac:dyDescent="0.25">
      <c r="A49" s="8" t="s">
        <v>5</v>
      </c>
      <c r="C49" s="19">
        <v>207010.08999999991</v>
      </c>
      <c r="D49" s="140">
        <v>221699.78999999998</v>
      </c>
      <c r="E49" s="214">
        <f>C49/$C$60</f>
        <v>0.2515443217961692</v>
      </c>
      <c r="F49" s="215">
        <f>D49/$D$60</f>
        <v>0.25424388433646894</v>
      </c>
      <c r="G49" s="52">
        <f>(D49-C49)/C49</f>
        <v>7.096127536585331E-2</v>
      </c>
      <c r="I49" s="19">
        <v>54589.519999999888</v>
      </c>
      <c r="J49" s="140">
        <v>59377.764000000003</v>
      </c>
      <c r="K49" s="214">
        <f>I49/$I$60</f>
        <v>0.23502958996460688</v>
      </c>
      <c r="L49" s="215">
        <f>J49/$J$60</f>
        <v>0.23484457991323579</v>
      </c>
      <c r="M49" s="52">
        <f>(J49-I49)/I49</f>
        <v>8.7713612429640805E-2</v>
      </c>
      <c r="O49" s="27">
        <f t="shared" si="28"/>
        <v>2.6370463391422083</v>
      </c>
      <c r="P49" s="143">
        <f t="shared" si="29"/>
        <v>2.6782959063696006</v>
      </c>
      <c r="Q49" s="52">
        <f>(P49-O49)/O49</f>
        <v>1.5642336888478846E-2</v>
      </c>
    </row>
    <row r="50" spans="1:17" ht="20.100000000000001" customHeight="1" x14ac:dyDescent="0.25">
      <c r="A50" s="23" t="s">
        <v>38</v>
      </c>
      <c r="B50" s="15"/>
      <c r="C50" s="78">
        <f>C51+C52</f>
        <v>338962.30000000016</v>
      </c>
      <c r="D50" s="210">
        <f>D51+D52</f>
        <v>350277.99000000011</v>
      </c>
      <c r="E50" s="216">
        <f>C50/$C$60</f>
        <v>0.41188350706948501</v>
      </c>
      <c r="F50" s="217">
        <f>D50/$D$60</f>
        <v>0.40169653194155419</v>
      </c>
      <c r="G50" s="53">
        <f>(D50-C50)/C50</f>
        <v>3.3383329060488257E-2</v>
      </c>
      <c r="I50" s="78">
        <f>I51+I52</f>
        <v>43652.721000000034</v>
      </c>
      <c r="J50" s="210">
        <f>J51+J52</f>
        <v>46302.218000000008</v>
      </c>
      <c r="K50" s="216">
        <f>I50/$I$60</f>
        <v>0.1879423214834901</v>
      </c>
      <c r="L50" s="217">
        <f>J50/$J$60</f>
        <v>0.18312957920175413</v>
      </c>
      <c r="M50" s="53">
        <f>(J50-I50)/I50</f>
        <v>6.0694887725325802E-2</v>
      </c>
      <c r="O50" s="63">
        <f t="shared" si="28"/>
        <v>1.287834104264693</v>
      </c>
      <c r="P50" s="237">
        <f t="shared" si="29"/>
        <v>1.3218706091124934</v>
      </c>
      <c r="Q50" s="53">
        <f>(P50-O50)/O50</f>
        <v>2.6429261917422221E-2</v>
      </c>
    </row>
    <row r="51" spans="1:17" ht="20.100000000000001" customHeight="1" x14ac:dyDescent="0.25">
      <c r="A51" s="8"/>
      <c r="B51" t="s">
        <v>6</v>
      </c>
      <c r="C51" s="31">
        <v>327444.32000000018</v>
      </c>
      <c r="D51" s="141">
        <v>340514.60000000009</v>
      </c>
      <c r="E51" s="214">
        <f t="shared" ref="E51:E57" si="30">C51/$C$60</f>
        <v>0.39788765562300799</v>
      </c>
      <c r="F51" s="215">
        <f t="shared" ref="F51:F57" si="31">D51/$D$60</f>
        <v>0.39049993947797157</v>
      </c>
      <c r="G51" s="52">
        <f t="shared" ref="G51:G59" si="32">(D51-C51)/C51</f>
        <v>3.9916038244303349E-2</v>
      </c>
      <c r="I51" s="31">
        <v>41171.330000000031</v>
      </c>
      <c r="J51" s="141">
        <v>44159.537000000011</v>
      </c>
      <c r="K51" s="214">
        <f t="shared" ref="K51:K58" si="33">I51/$I$60</f>
        <v>0.1772589465559973</v>
      </c>
      <c r="L51" s="215">
        <f t="shared" ref="L51:L58" si="34">J51/$J$60</f>
        <v>0.17465507653551918</v>
      </c>
      <c r="M51" s="52">
        <f t="shared" ref="M51:M58" si="35">(J51-I51)/I51</f>
        <v>7.2579802498485668E-2</v>
      </c>
      <c r="O51" s="27">
        <f t="shared" si="28"/>
        <v>1.2573536166393116</v>
      </c>
      <c r="P51" s="143">
        <f t="shared" si="29"/>
        <v>1.2968470955430398</v>
      </c>
      <c r="Q51" s="52">
        <f t="shared" ref="Q51:Q58" si="36">(P51-O51)/O51</f>
        <v>3.1410001435624335E-2</v>
      </c>
    </row>
    <row r="52" spans="1:17" ht="20.100000000000001" customHeight="1" x14ac:dyDescent="0.25">
      <c r="A52" s="8"/>
      <c r="B52" t="s">
        <v>39</v>
      </c>
      <c r="C52" s="31">
        <v>11517.980000000001</v>
      </c>
      <c r="D52" s="141">
        <v>9763.39</v>
      </c>
      <c r="E52" s="218">
        <f t="shared" si="30"/>
        <v>1.3995851446477041E-2</v>
      </c>
      <c r="F52" s="219">
        <f t="shared" si="31"/>
        <v>1.1196592463582565E-2</v>
      </c>
      <c r="G52" s="52">
        <f t="shared" si="32"/>
        <v>-0.15233487121873815</v>
      </c>
      <c r="I52" s="31">
        <v>2481.3910000000001</v>
      </c>
      <c r="J52" s="141">
        <v>2142.6809999999996</v>
      </c>
      <c r="K52" s="218">
        <f t="shared" si="33"/>
        <v>1.0683374927492805E-2</v>
      </c>
      <c r="L52" s="219">
        <f t="shared" si="34"/>
        <v>8.4745026662349874E-3</v>
      </c>
      <c r="M52" s="52">
        <f t="shared" si="35"/>
        <v>-0.13650005178547053</v>
      </c>
      <c r="O52" s="27">
        <f t="shared" si="28"/>
        <v>2.1543630046240745</v>
      </c>
      <c r="P52" s="143">
        <f t="shared" si="29"/>
        <v>2.1946076106762096</v>
      </c>
      <c r="Q52" s="52">
        <f t="shared" si="36"/>
        <v>1.8680512971005817E-2</v>
      </c>
    </row>
    <row r="53" spans="1:17" ht="20.100000000000001" customHeight="1" x14ac:dyDescent="0.25">
      <c r="A53" s="23" t="s">
        <v>130</v>
      </c>
      <c r="B53" s="15"/>
      <c r="C53" s="78">
        <f>SUM(C54:C56)</f>
        <v>61193.569999999978</v>
      </c>
      <c r="D53" s="210">
        <f>SUM(D54:D56)</f>
        <v>77510.989999999976</v>
      </c>
      <c r="E53" s="216">
        <f>C53/$C$60</f>
        <v>7.4358187390462016E-2</v>
      </c>
      <c r="F53" s="217">
        <f>D53/$D$60</f>
        <v>8.8889101682799052E-2</v>
      </c>
      <c r="G53" s="53">
        <f>(D53-C53)/C53</f>
        <v>0.26665252574739479</v>
      </c>
      <c r="I53" s="78">
        <f>SUM(I54:I56)</f>
        <v>52191.73500000003</v>
      </c>
      <c r="J53" s="210">
        <f>SUM(J54:J56)</f>
        <v>60040.046000000002</v>
      </c>
      <c r="K53" s="216">
        <f t="shared" si="33"/>
        <v>0.22470617211126703</v>
      </c>
      <c r="L53" s="217">
        <f t="shared" si="34"/>
        <v>0.23746396682841328</v>
      </c>
      <c r="M53" s="53">
        <f t="shared" si="35"/>
        <v>0.15037459475144807</v>
      </c>
      <c r="O53" s="63">
        <f t="shared" si="28"/>
        <v>8.5289573724821164</v>
      </c>
      <c r="P53" s="237">
        <f t="shared" si="29"/>
        <v>7.746004276296822</v>
      </c>
      <c r="Q53" s="53">
        <f t="shared" si="36"/>
        <v>-9.1799391413470932E-2</v>
      </c>
    </row>
    <row r="54" spans="1:17" ht="20.100000000000001" customHeight="1" x14ac:dyDescent="0.25">
      <c r="A54" s="8"/>
      <c r="B54" s="3" t="s">
        <v>7</v>
      </c>
      <c r="C54" s="31">
        <v>55855.82999999998</v>
      </c>
      <c r="D54" s="141">
        <v>71856.849999999977</v>
      </c>
      <c r="E54" s="214">
        <f>C54/$C$60</f>
        <v>6.7872135487270807E-2</v>
      </c>
      <c r="F54" s="215">
        <f>D54/$D$60</f>
        <v>8.2404970524252608E-2</v>
      </c>
      <c r="G54" s="52">
        <f>(D54-C54)/C54</f>
        <v>0.28647000680143869</v>
      </c>
      <c r="I54" s="31">
        <v>46874.374000000033</v>
      </c>
      <c r="J54" s="141">
        <v>54293.003000000004</v>
      </c>
      <c r="K54" s="214">
        <f t="shared" si="33"/>
        <v>0.20181281867046386</v>
      </c>
      <c r="L54" s="215">
        <f t="shared" si="34"/>
        <v>0.21473387717602588</v>
      </c>
      <c r="M54" s="52">
        <f t="shared" si="35"/>
        <v>0.15826619892566388</v>
      </c>
      <c r="O54" s="27">
        <f t="shared" si="28"/>
        <v>8.392028907277906</v>
      </c>
      <c r="P54" s="143">
        <f t="shared" si="29"/>
        <v>7.5557170958649067</v>
      </c>
      <c r="Q54" s="52">
        <f t="shared" si="36"/>
        <v>-9.9655496978533514E-2</v>
      </c>
    </row>
    <row r="55" spans="1:17" ht="20.100000000000001" customHeight="1" x14ac:dyDescent="0.25">
      <c r="A55" s="8"/>
      <c r="B55" s="3" t="s">
        <v>8</v>
      </c>
      <c r="C55" s="31">
        <v>4557.2299999999977</v>
      </c>
      <c r="D55" s="141">
        <v>4838.7300000000005</v>
      </c>
      <c r="E55" s="214">
        <f t="shared" si="30"/>
        <v>5.5376302170544256E-3</v>
      </c>
      <c r="F55" s="215">
        <f t="shared" si="31"/>
        <v>5.5490242478596959E-3</v>
      </c>
      <c r="G55" s="52">
        <f t="shared" si="32"/>
        <v>6.176997869319803E-2</v>
      </c>
      <c r="I55" s="31">
        <v>4884.2349999999988</v>
      </c>
      <c r="J55" s="141">
        <v>5192.5379999999996</v>
      </c>
      <c r="K55" s="214">
        <f t="shared" si="33"/>
        <v>2.1028573787437291E-2</v>
      </c>
      <c r="L55" s="215">
        <f t="shared" si="34"/>
        <v>2.0536970797578592E-2</v>
      </c>
      <c r="M55" s="52">
        <f t="shared" si="35"/>
        <v>6.3122065174996883E-2</v>
      </c>
      <c r="O55" s="27">
        <f t="shared" si="28"/>
        <v>10.717552109505119</v>
      </c>
      <c r="P55" s="143">
        <f t="shared" si="29"/>
        <v>10.731200128959458</v>
      </c>
      <c r="Q55" s="52">
        <f t="shared" si="36"/>
        <v>1.2734269276129194E-3</v>
      </c>
    </row>
    <row r="56" spans="1:17" ht="20.100000000000001" customHeight="1" x14ac:dyDescent="0.25">
      <c r="A56" s="32"/>
      <c r="B56" s="33" t="s">
        <v>9</v>
      </c>
      <c r="C56" s="211">
        <v>780.50999999999976</v>
      </c>
      <c r="D56" s="212">
        <v>815.40999999999929</v>
      </c>
      <c r="E56" s="218">
        <f t="shared" si="30"/>
        <v>9.4842168613678711E-4</v>
      </c>
      <c r="F56" s="219">
        <f t="shared" si="31"/>
        <v>9.3510691068674422E-4</v>
      </c>
      <c r="G56" s="52">
        <f t="shared" si="32"/>
        <v>4.4714353435573576E-2</v>
      </c>
      <c r="I56" s="211">
        <v>433.12599999999986</v>
      </c>
      <c r="J56" s="212">
        <v>554.50499999999988</v>
      </c>
      <c r="K56" s="218">
        <f t="shared" si="33"/>
        <v>1.8647796533658933E-3</v>
      </c>
      <c r="L56" s="219">
        <f t="shared" si="34"/>
        <v>2.1931188548088266E-3</v>
      </c>
      <c r="M56" s="52">
        <f t="shared" si="35"/>
        <v>0.28023946842258385</v>
      </c>
      <c r="O56" s="27">
        <f t="shared" si="28"/>
        <v>5.5492690676608882</v>
      </c>
      <c r="P56" s="143">
        <f t="shared" si="29"/>
        <v>6.8003213107516514</v>
      </c>
      <c r="Q56" s="52">
        <f t="shared" si="36"/>
        <v>0.2254445095087276</v>
      </c>
    </row>
    <row r="57" spans="1:17" ht="20.100000000000001" customHeight="1" x14ac:dyDescent="0.25">
      <c r="A57" s="8" t="s">
        <v>131</v>
      </c>
      <c r="B57" s="3"/>
      <c r="C57" s="19">
        <v>1307.6100000000004</v>
      </c>
      <c r="D57" s="140">
        <v>702.78999999999974</v>
      </c>
      <c r="E57" s="214">
        <f t="shared" si="30"/>
        <v>1.588917093963338E-3</v>
      </c>
      <c r="F57" s="215">
        <f t="shared" si="31"/>
        <v>8.059550235605859E-4</v>
      </c>
      <c r="G57" s="54">
        <f t="shared" si="32"/>
        <v>-0.46253852448360022</v>
      </c>
      <c r="I57" s="19">
        <v>1021.7890000000002</v>
      </c>
      <c r="J57" s="140">
        <v>927.32499999999993</v>
      </c>
      <c r="K57" s="214">
        <f t="shared" si="33"/>
        <v>4.3992079377203949E-3</v>
      </c>
      <c r="L57" s="215">
        <f t="shared" si="34"/>
        <v>3.667656634359646E-3</v>
      </c>
      <c r="M57" s="54">
        <f t="shared" si="35"/>
        <v>-9.2449615331541307E-2</v>
      </c>
      <c r="O57" s="238">
        <f t="shared" si="28"/>
        <v>7.8141724214406425</v>
      </c>
      <c r="P57" s="239">
        <f t="shared" si="29"/>
        <v>13.19490886324507</v>
      </c>
      <c r="Q57" s="54">
        <f t="shared" si="36"/>
        <v>0.68858685880038717</v>
      </c>
    </row>
    <row r="58" spans="1:17" ht="20.100000000000001" customHeight="1" x14ac:dyDescent="0.25">
      <c r="A58" s="8" t="s">
        <v>10</v>
      </c>
      <c r="C58" s="19">
        <v>7362.7000000000007</v>
      </c>
      <c r="D58" s="140">
        <v>5507.2799999999979</v>
      </c>
      <c r="E58" s="214">
        <f>C58/$C$60</f>
        <v>8.946643026379323E-3</v>
      </c>
      <c r="F58" s="215">
        <f>D58/$D$60</f>
        <v>6.3157130610207082E-3</v>
      </c>
      <c r="G58" s="52">
        <f t="shared" si="32"/>
        <v>-0.25200266206690514</v>
      </c>
      <c r="I58" s="19">
        <v>3784.0939999999996</v>
      </c>
      <c r="J58" s="140">
        <v>3273.5710000000008</v>
      </c>
      <c r="K58" s="214">
        <f t="shared" si="33"/>
        <v>1.62920293347062E-2</v>
      </c>
      <c r="L58" s="215">
        <f t="shared" si="34"/>
        <v>1.2947277811120528E-2</v>
      </c>
      <c r="M58" s="52">
        <f t="shared" si="35"/>
        <v>-0.13491287478587974</v>
      </c>
      <c r="O58" s="27">
        <f t="shared" si="28"/>
        <v>5.1395466337077425</v>
      </c>
      <c r="P58" s="143">
        <f t="shared" si="29"/>
        <v>5.9440794729884852</v>
      </c>
      <c r="Q58" s="52">
        <f t="shared" si="36"/>
        <v>0.1565377058754969</v>
      </c>
    </row>
    <row r="59" spans="1:17" ht="20.100000000000001" customHeight="1" thickBot="1" x14ac:dyDescent="0.3">
      <c r="A59" s="8" t="s">
        <v>11</v>
      </c>
      <c r="B59" s="10"/>
      <c r="C59" s="21">
        <v>7630.55</v>
      </c>
      <c r="D59" s="142">
        <v>7919.1100000000006</v>
      </c>
      <c r="E59" s="220">
        <f>C59/$C$60</f>
        <v>9.2721157924319526E-3</v>
      </c>
      <c r="F59" s="221">
        <f>D59/$D$60</f>
        <v>9.0815840957168912E-3</v>
      </c>
      <c r="G59" s="55">
        <f t="shared" si="32"/>
        <v>3.781640903997751E-2</v>
      </c>
      <c r="I59" s="21">
        <v>1641.0560000000003</v>
      </c>
      <c r="J59" s="142">
        <v>1711.761</v>
      </c>
      <c r="K59" s="220">
        <f>I59/$I$60</f>
        <v>7.065398611106285E-3</v>
      </c>
      <c r="L59" s="221">
        <f>J59/$J$60</f>
        <v>6.7701739822479739E-3</v>
      </c>
      <c r="M59" s="55">
        <f>(J59-I59)/I59</f>
        <v>4.3085062301347232E-2</v>
      </c>
      <c r="O59" s="240">
        <f t="shared" si="28"/>
        <v>2.1506392068723752</v>
      </c>
      <c r="P59" s="241">
        <f t="shared" si="29"/>
        <v>2.1615572962113165</v>
      </c>
      <c r="Q59" s="55">
        <f>(P59-O59)/O59</f>
        <v>5.0766717653303005E-3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822956.72</v>
      </c>
      <c r="D60" s="226">
        <f>D48+D49+D50+D53+D57+D58+D59</f>
        <v>871996.55000000016</v>
      </c>
      <c r="E60" s="222">
        <f>E48+E49+E50+E53+E57+E58+E59</f>
        <v>1.0000000000000002</v>
      </c>
      <c r="F60" s="223">
        <f>F48+F49+F50+F53+F57+F58+F59</f>
        <v>1</v>
      </c>
      <c r="G60" s="55">
        <f>(D60-C60)/C60</f>
        <v>5.9589804431027904E-2</v>
      </c>
      <c r="H60" s="1"/>
      <c r="I60" s="213">
        <f>I48+I49+I50+I53+I57+I58+I59</f>
        <v>232266.58399999986</v>
      </c>
      <c r="J60" s="226">
        <f>J48+J49+J50+J53+J57+J58+J59</f>
        <v>252838.55400000009</v>
      </c>
      <c r="K60" s="222">
        <f>K48+K49+K50+K53+K57+K58+K59</f>
        <v>1</v>
      </c>
      <c r="L60" s="223">
        <f>L48+L49+L50+L53+L57+L58+L59</f>
        <v>1</v>
      </c>
      <c r="M60" s="55">
        <f>(J60-I60)/I60</f>
        <v>8.8570510857473347E-2</v>
      </c>
      <c r="N60" s="1"/>
      <c r="O60" s="24">
        <f t="shared" si="28"/>
        <v>2.8223426378971652</v>
      </c>
      <c r="P60" s="242">
        <f t="shared" si="29"/>
        <v>2.8995361736236229</v>
      </c>
      <c r="Q60" s="55">
        <f>(P60-O60)/O60</f>
        <v>2.7350873239108939E-2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customSheetViews>
    <customSheetView guid="{D2454DF7-9151-402B-B9E4-208D72282370}" showGridLines="0" fitToPage="1" hiddenColumns="1">
      <selection activeCell="B11" sqref="B11:O11"/>
      <pageMargins left="0.31496062992125984" right="0.31496062992125984" top="0.35433070866141736" bottom="0.35433070866141736" header="0.31496062992125984" footer="0.31496062992125984"/>
      <pageSetup paperSize="9" scale="56" orientation="portrait" r:id="rId1"/>
    </customSheetView>
  </customSheetViews>
  <mergeCells count="33">
    <mergeCell ref="K45:L45"/>
    <mergeCell ref="K4:L4"/>
    <mergeCell ref="K24:L24"/>
    <mergeCell ref="K44:L44"/>
    <mergeCell ref="A44:B46"/>
    <mergeCell ref="C44:D44"/>
    <mergeCell ref="I44:J44"/>
    <mergeCell ref="C45:D45"/>
    <mergeCell ref="E45:F45"/>
    <mergeCell ref="I45:J45"/>
    <mergeCell ref="E44:F44"/>
    <mergeCell ref="I25:J25"/>
    <mergeCell ref="K25:L25"/>
    <mergeCell ref="C4:D4"/>
    <mergeCell ref="C5:D5"/>
    <mergeCell ref="E5:F5"/>
    <mergeCell ref="I4:J4"/>
    <mergeCell ref="I5:J5"/>
    <mergeCell ref="K5:L5"/>
    <mergeCell ref="I24:J24"/>
    <mergeCell ref="A4:B6"/>
    <mergeCell ref="E4:F4"/>
    <mergeCell ref="A24:B26"/>
    <mergeCell ref="C24:D24"/>
    <mergeCell ref="C25:D25"/>
    <mergeCell ref="E25:F25"/>
    <mergeCell ref="E24:F24"/>
    <mergeCell ref="O45:P45"/>
    <mergeCell ref="O4:P4"/>
    <mergeCell ref="O5:P5"/>
    <mergeCell ref="O24:P24"/>
    <mergeCell ref="O25:P25"/>
    <mergeCell ref="O44:P4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2"/>
  <ignoredErrors>
    <ignoredError sqref="C13:G13 H13:J13" formulaRange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8AE5CAA7-B695-41B5-B803-56EFFDF34D1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245" id="{175EAEC1-69B6-4BF0-BC98-45FB04374816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D26DEDB2-B5E1-405A-B256-8B802EFA6D7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246" id="{4B18F59D-C7D3-4008-A727-25B83564ED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B84B7BF2-AADD-499C-8DE7-BA2CB270FB9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247" id="{32B6219A-ED3A-4ED2-8B5E-3618575A19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E9401B1-CEC4-44EB-A030-D49D7D25BD3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248" id="{3F3808E6-41D0-41A4-BEC7-146C0F8F6CB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8B8A7EDA-C07A-4389-B4A0-6611008F821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249" id="{37AD2CE7-68EB-4720-A686-6ED8E18D10C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FFA9C176-35FF-4E92-8465-1F6D501A34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250" id="{396467D4-38FC-4CB5-8030-9947C326A3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76829993-51DB-449E-9A5F-7B6BDD29832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26" id="{8A96D951-0E9F-4C8B-ACEF-0402B82FAA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A502AC78-A192-40A3-B62B-3EEB7327610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6" id="{A903B1F2-257E-48C8-AA1F-710D0D5C2DA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3695A84A-DAA6-49DF-8C35-D62293DAF2F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3" id="{33E0C9DC-9ACB-4562-97C7-17FD07E499D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6281B-D85F-4DCE-AC45-E54A65ECDDBC}">
  <sheetPr>
    <pageSetUpPr fitToPage="1"/>
  </sheetPr>
  <dimension ref="A1:T69"/>
  <sheetViews>
    <sheetView showGridLines="0" workbookViewId="0"/>
  </sheetViews>
  <sheetFormatPr defaultRowHeight="15" x14ac:dyDescent="0.25"/>
  <cols>
    <col min="1" max="1" width="3.140625" customWidth="1"/>
    <col min="2" max="2" width="28.7109375" customWidth="1"/>
    <col min="5" max="6" width="9.140625" customWidth="1"/>
    <col min="7" max="7" width="10.85546875" customWidth="1"/>
    <col min="8" max="8" width="1.85546875" customWidth="1"/>
    <col min="11" max="12" width="9.140625" customWidth="1"/>
    <col min="13" max="13" width="10.85546875" customWidth="1"/>
    <col min="14" max="14" width="1.85546875" customWidth="1"/>
    <col min="16" max="16" width="9.140625" style="34"/>
    <col min="17" max="17" width="10.85546875" customWidth="1"/>
  </cols>
  <sheetData>
    <row r="1" spans="1:20" ht="15.75" x14ac:dyDescent="0.25">
      <c r="A1" s="4" t="s">
        <v>182</v>
      </c>
    </row>
    <row r="3" spans="1:20" ht="8.25" customHeight="1" thickBot="1" x14ac:dyDescent="0.3">
      <c r="Q3" s="10"/>
    </row>
    <row r="4" spans="1:20" x14ac:dyDescent="0.25">
      <c r="A4" s="334" t="s">
        <v>3</v>
      </c>
      <c r="B4" s="317"/>
      <c r="C4" s="353" t="s">
        <v>1</v>
      </c>
      <c r="D4" s="351"/>
      <c r="E4" s="346" t="s">
        <v>104</v>
      </c>
      <c r="F4" s="346"/>
      <c r="G4" s="130" t="s">
        <v>0</v>
      </c>
      <c r="I4" s="347">
        <v>1000</v>
      </c>
      <c r="J4" s="346"/>
      <c r="K4" s="356" t="s">
        <v>104</v>
      </c>
      <c r="L4" s="357"/>
      <c r="M4" s="130" t="s">
        <v>0</v>
      </c>
      <c r="O4" s="345" t="s">
        <v>22</v>
      </c>
      <c r="P4" s="346"/>
      <c r="Q4" s="130" t="s">
        <v>0</v>
      </c>
    </row>
    <row r="5" spans="1:20" x14ac:dyDescent="0.25">
      <c r="A5" s="352"/>
      <c r="B5" s="318"/>
      <c r="C5" s="354" t="s">
        <v>63</v>
      </c>
      <c r="D5" s="344"/>
      <c r="E5" s="348" t="str">
        <f>C5</f>
        <v>jun</v>
      </c>
      <c r="F5" s="348"/>
      <c r="G5" s="131" t="s">
        <v>149</v>
      </c>
      <c r="I5" s="343" t="str">
        <f>C5</f>
        <v>jun</v>
      </c>
      <c r="J5" s="348"/>
      <c r="K5" s="349" t="str">
        <f>C5</f>
        <v>jun</v>
      </c>
      <c r="L5" s="350"/>
      <c r="M5" s="131" t="str">
        <f>G5</f>
        <v>2023 /2022</v>
      </c>
      <c r="O5" s="343" t="str">
        <f>C5</f>
        <v>jun</v>
      </c>
      <c r="P5" s="344"/>
      <c r="Q5" s="131" t="str">
        <f>G5</f>
        <v>2023 /2022</v>
      </c>
    </row>
    <row r="6" spans="1:20" ht="19.5" customHeight="1" x14ac:dyDescent="0.25">
      <c r="A6" s="352"/>
      <c r="B6" s="318"/>
      <c r="C6" s="139">
        <v>2022</v>
      </c>
      <c r="D6" s="137">
        <v>2023</v>
      </c>
      <c r="E6" s="68">
        <f>C6</f>
        <v>2022</v>
      </c>
      <c r="F6" s="137">
        <f>D6</f>
        <v>2023</v>
      </c>
      <c r="G6" s="131" t="s">
        <v>1</v>
      </c>
      <c r="I6" s="16">
        <f>C6</f>
        <v>2022</v>
      </c>
      <c r="J6" s="138">
        <f>D6</f>
        <v>2023</v>
      </c>
      <c r="K6" s="136">
        <f>E6</f>
        <v>2022</v>
      </c>
      <c r="L6" s="137">
        <f>D6</f>
        <v>2023</v>
      </c>
      <c r="M6" s="260">
        <v>1000</v>
      </c>
      <c r="O6" s="16">
        <f>C6</f>
        <v>2022</v>
      </c>
      <c r="P6" s="138">
        <f>D6</f>
        <v>2023</v>
      </c>
      <c r="Q6" s="131"/>
    </row>
    <row r="7" spans="1:20" ht="19.5" customHeight="1" x14ac:dyDescent="0.25">
      <c r="A7" s="23" t="s">
        <v>115</v>
      </c>
      <c r="B7" s="15"/>
      <c r="C7" s="78">
        <f>C8+C9</f>
        <v>119439.86999999994</v>
      </c>
      <c r="D7" s="210">
        <f>D8+D9</f>
        <v>128904.00999999995</v>
      </c>
      <c r="E7" s="216">
        <f t="shared" ref="E7:E19" si="0">C7/$C$20</f>
        <v>0.46902844053489234</v>
      </c>
      <c r="F7" s="217">
        <f t="shared" ref="F7:F19" si="1">D7/$D$20</f>
        <v>0.42439762680542387</v>
      </c>
      <c r="G7" s="53">
        <f>(D7-C7)/C7</f>
        <v>7.9237695084564463E-2</v>
      </c>
      <c r="I7" s="224">
        <f>I8+I9</f>
        <v>34767.772000000004</v>
      </c>
      <c r="J7" s="225">
        <f>J8+J9</f>
        <v>37513.476999999999</v>
      </c>
      <c r="K7" s="229">
        <f t="shared" ref="K7:K19" si="2">I7/$I$20</f>
        <v>0.49497096774363469</v>
      </c>
      <c r="L7" s="230">
        <f t="shared" ref="L7:L19" si="3">J7/$J$20</f>
        <v>0.43413060067413034</v>
      </c>
      <c r="M7" s="53">
        <f>(J7-I7)/I7</f>
        <v>7.8972704952160702E-2</v>
      </c>
      <c r="O7" s="63">
        <f t="shared" ref="O7:P20" si="4">(I7/C7)*10</f>
        <v>2.9109016947188593</v>
      </c>
      <c r="P7" s="237">
        <f t="shared" si="4"/>
        <v>2.9101869678065109</v>
      </c>
      <c r="Q7" s="53">
        <f>(P7-O7)/O7</f>
        <v>-2.4553454128839881E-4</v>
      </c>
    </row>
    <row r="8" spans="1:20" ht="20.100000000000001" customHeight="1" x14ac:dyDescent="0.25">
      <c r="A8" s="8" t="s">
        <v>4</v>
      </c>
      <c r="C8" s="19">
        <v>62942.949999999953</v>
      </c>
      <c r="D8" s="140">
        <v>66834.439999999973</v>
      </c>
      <c r="E8" s="214">
        <f t="shared" si="0"/>
        <v>0.24717067827657294</v>
      </c>
      <c r="F8" s="215">
        <f t="shared" si="1"/>
        <v>0.22004263269132973</v>
      </c>
      <c r="G8" s="52">
        <f>(D8-C8)/C8</f>
        <v>6.182566911782849E-2</v>
      </c>
      <c r="I8" s="19">
        <v>20223.703000000005</v>
      </c>
      <c r="J8" s="140">
        <v>21955.973999999998</v>
      </c>
      <c r="K8" s="227">
        <f t="shared" si="2"/>
        <v>0.28791450442294231</v>
      </c>
      <c r="L8" s="228">
        <f t="shared" si="3"/>
        <v>0.25408895531079634</v>
      </c>
      <c r="M8" s="52">
        <f>(J8-I8)/I8</f>
        <v>8.5655480601153647E-2</v>
      </c>
      <c r="O8" s="27">
        <f t="shared" si="4"/>
        <v>3.2130211564599405</v>
      </c>
      <c r="P8" s="143">
        <f t="shared" si="4"/>
        <v>3.2851287450003328</v>
      </c>
      <c r="Q8" s="52">
        <f>(P8-O8)/O8</f>
        <v>2.2442301195376949E-2</v>
      </c>
      <c r="R8" s="119"/>
      <c r="S8" s="296"/>
      <c r="T8" s="2"/>
    </row>
    <row r="9" spans="1:20" ht="20.100000000000001" customHeight="1" x14ac:dyDescent="0.25">
      <c r="A9" s="8" t="s">
        <v>5</v>
      </c>
      <c r="C9" s="19">
        <v>56496.919999999984</v>
      </c>
      <c r="D9" s="140">
        <v>62069.569999999971</v>
      </c>
      <c r="E9" s="214">
        <f t="shared" si="0"/>
        <v>0.22185776225831941</v>
      </c>
      <c r="F9" s="215">
        <f t="shared" si="1"/>
        <v>0.20435499411409414</v>
      </c>
      <c r="G9" s="52">
        <f>(D9-C9)/C9</f>
        <v>9.8636350441758391E-2</v>
      </c>
      <c r="I9" s="19">
        <v>14544.069</v>
      </c>
      <c r="J9" s="140">
        <v>15557.502999999997</v>
      </c>
      <c r="K9" s="227">
        <f t="shared" si="2"/>
        <v>0.20705646332069241</v>
      </c>
      <c r="L9" s="228">
        <f t="shared" si="3"/>
        <v>0.18004164536333392</v>
      </c>
      <c r="M9" s="52">
        <f>(J9-I9)/I9</f>
        <v>6.9680224976930286E-2</v>
      </c>
      <c r="O9" s="27">
        <f t="shared" si="4"/>
        <v>2.5743118385922639</v>
      </c>
      <c r="P9" s="143">
        <f t="shared" si="4"/>
        <v>2.5064621842877282</v>
      </c>
      <c r="Q9" s="52">
        <f t="shared" ref="Q9:Q20" si="5">(P9-O9)/O9</f>
        <v>-2.6356423991601034E-2</v>
      </c>
      <c r="R9" s="119"/>
      <c r="S9" s="119"/>
      <c r="T9" s="2"/>
    </row>
    <row r="10" spans="1:20" ht="20.100000000000001" customHeight="1" x14ac:dyDescent="0.25">
      <c r="A10" s="23" t="s">
        <v>38</v>
      </c>
      <c r="B10" s="15"/>
      <c r="C10" s="78">
        <f>C11+C12</f>
        <v>88682.979999999981</v>
      </c>
      <c r="D10" s="210">
        <f>D11+D12</f>
        <v>108934.37000000002</v>
      </c>
      <c r="E10" s="216">
        <f t="shared" si="0"/>
        <v>0.34824920532303877</v>
      </c>
      <c r="F10" s="217">
        <f t="shared" si="1"/>
        <v>0.35865050362315332</v>
      </c>
      <c r="G10" s="53">
        <f>(D10-C10)/C10</f>
        <v>0.22835712106201267</v>
      </c>
      <c r="I10" s="224">
        <f>I11+I12</f>
        <v>11798.264000000008</v>
      </c>
      <c r="J10" s="225">
        <f>J11+J12</f>
        <v>13867.754000000019</v>
      </c>
      <c r="K10" s="229">
        <f t="shared" si="2"/>
        <v>0.16796584347639215</v>
      </c>
      <c r="L10" s="230">
        <f t="shared" si="3"/>
        <v>0.16048675983889954</v>
      </c>
      <c r="M10" s="53">
        <f>(J10-I10)/I10</f>
        <v>0.17540631401365567</v>
      </c>
      <c r="O10" s="63">
        <f t="shared" si="4"/>
        <v>1.3303865070839986</v>
      </c>
      <c r="P10" s="237">
        <f t="shared" si="4"/>
        <v>1.2730375179110152</v>
      </c>
      <c r="Q10" s="53">
        <f t="shared" si="5"/>
        <v>-4.3107013539007991E-2</v>
      </c>
      <c r="T10" s="2"/>
    </row>
    <row r="11" spans="1:20" ht="20.100000000000001" customHeight="1" x14ac:dyDescent="0.25">
      <c r="A11" s="8"/>
      <c r="B11" t="s">
        <v>6</v>
      </c>
      <c r="C11" s="19">
        <v>83694.159999999989</v>
      </c>
      <c r="D11" s="140">
        <v>105674.53000000003</v>
      </c>
      <c r="E11" s="214">
        <f t="shared" si="0"/>
        <v>0.32865860743717973</v>
      </c>
      <c r="F11" s="215">
        <f t="shared" si="1"/>
        <v>0.34791795651491836</v>
      </c>
      <c r="G11" s="52">
        <f t="shared" ref="G11:G19" si="6">(D11-C11)/C11</f>
        <v>0.26262728486671044</v>
      </c>
      <c r="I11" s="19">
        <v>10880.999000000009</v>
      </c>
      <c r="J11" s="140">
        <v>13185.98900000002</v>
      </c>
      <c r="K11" s="227">
        <f t="shared" si="2"/>
        <v>0.15490721134064975</v>
      </c>
      <c r="L11" s="228">
        <f t="shared" si="3"/>
        <v>0.15259692736699623</v>
      </c>
      <c r="M11" s="52">
        <f t="shared" ref="M11:M19" si="7">(J11-I11)/I11</f>
        <v>0.21183624775629598</v>
      </c>
      <c r="O11" s="27">
        <f t="shared" si="4"/>
        <v>1.300090591744993</v>
      </c>
      <c r="P11" s="143">
        <f t="shared" si="4"/>
        <v>1.2477925380884132</v>
      </c>
      <c r="Q11" s="52">
        <f t="shared" si="5"/>
        <v>-4.0226468823518595E-2</v>
      </c>
    </row>
    <row r="12" spans="1:20" ht="20.100000000000001" customHeight="1" x14ac:dyDescent="0.25">
      <c r="A12" s="8"/>
      <c r="B12" t="s">
        <v>39</v>
      </c>
      <c r="C12" s="19">
        <v>4988.8199999999988</v>
      </c>
      <c r="D12" s="140">
        <v>3259.8399999999992</v>
      </c>
      <c r="E12" s="218">
        <f t="shared" si="0"/>
        <v>1.9590597885859071E-2</v>
      </c>
      <c r="F12" s="219">
        <f t="shared" si="1"/>
        <v>1.0732547108234982E-2</v>
      </c>
      <c r="G12" s="52">
        <f t="shared" si="6"/>
        <v>-0.34657093260530547</v>
      </c>
      <c r="I12" s="19">
        <v>917.2650000000001</v>
      </c>
      <c r="J12" s="140">
        <v>681.76500000000021</v>
      </c>
      <c r="K12" s="231">
        <f t="shared" si="2"/>
        <v>1.3058632135742407E-2</v>
      </c>
      <c r="L12" s="232">
        <f t="shared" si="3"/>
        <v>7.8898324719033266E-3</v>
      </c>
      <c r="M12" s="52">
        <f t="shared" si="7"/>
        <v>-0.25674150872430523</v>
      </c>
      <c r="O12" s="27">
        <f t="shared" si="4"/>
        <v>1.8386412017270624</v>
      </c>
      <c r="P12" s="143">
        <f t="shared" si="4"/>
        <v>2.0914063266908816</v>
      </c>
      <c r="Q12" s="52">
        <f t="shared" si="5"/>
        <v>0.13747387186058554</v>
      </c>
    </row>
    <row r="13" spans="1:20" ht="20.100000000000001" customHeight="1" x14ac:dyDescent="0.25">
      <c r="A13" s="23" t="s">
        <v>130</v>
      </c>
      <c r="B13" s="15"/>
      <c r="C13" s="78">
        <f>SUM(C14:C16)</f>
        <v>41786.520000000004</v>
      </c>
      <c r="D13" s="210">
        <f>SUM(D14:D16)</f>
        <v>60908.83</v>
      </c>
      <c r="E13" s="216">
        <f t="shared" si="0"/>
        <v>0.16409149064696824</v>
      </c>
      <c r="F13" s="217">
        <f t="shared" si="1"/>
        <v>0.20053342718737002</v>
      </c>
      <c r="G13" s="53">
        <f t="shared" si="6"/>
        <v>0.45761910778882747</v>
      </c>
      <c r="I13" s="224">
        <f>SUM(I14:I16)</f>
        <v>21866.912999999997</v>
      </c>
      <c r="J13" s="225">
        <f>SUM(J14:J16)</f>
        <v>33137.439000000013</v>
      </c>
      <c r="K13" s="229">
        <f t="shared" si="2"/>
        <v>0.31130804381643618</v>
      </c>
      <c r="L13" s="230">
        <f t="shared" si="3"/>
        <v>0.38348821405897293</v>
      </c>
      <c r="M13" s="53">
        <f t="shared" si="7"/>
        <v>0.51541459007039625</v>
      </c>
      <c r="O13" s="63">
        <f t="shared" si="4"/>
        <v>5.2330064815160471</v>
      </c>
      <c r="P13" s="237">
        <f t="shared" si="4"/>
        <v>5.4404983645228464</v>
      </c>
      <c r="Q13" s="53">
        <f t="shared" si="5"/>
        <v>3.965060691969316E-2</v>
      </c>
    </row>
    <row r="14" spans="1:20" ht="20.100000000000001" customHeight="1" x14ac:dyDescent="0.25">
      <c r="A14" s="8"/>
      <c r="B14" s="3" t="s">
        <v>7</v>
      </c>
      <c r="C14" s="31">
        <v>38424.560000000005</v>
      </c>
      <c r="D14" s="141">
        <v>57605.990000000005</v>
      </c>
      <c r="E14" s="214">
        <f t="shared" si="0"/>
        <v>0.15088940949985474</v>
      </c>
      <c r="F14" s="215">
        <f t="shared" si="1"/>
        <v>0.18965930885918128</v>
      </c>
      <c r="G14" s="52">
        <f t="shared" si="6"/>
        <v>0.49919712808682776</v>
      </c>
      <c r="I14" s="31">
        <v>19909.997999999996</v>
      </c>
      <c r="J14" s="141">
        <v>31312.230000000007</v>
      </c>
      <c r="K14" s="227">
        <f t="shared" si="2"/>
        <v>0.2834484469650177</v>
      </c>
      <c r="L14" s="228">
        <f t="shared" si="3"/>
        <v>0.36236569642282229</v>
      </c>
      <c r="M14" s="52">
        <f t="shared" si="7"/>
        <v>0.57268875667390895</v>
      </c>
      <c r="O14" s="27">
        <f t="shared" si="4"/>
        <v>5.1815812594861193</v>
      </c>
      <c r="P14" s="143">
        <f t="shared" si="4"/>
        <v>5.4355857784928272</v>
      </c>
      <c r="Q14" s="52">
        <f t="shared" si="5"/>
        <v>4.902065726397558E-2</v>
      </c>
      <c r="S14" s="119"/>
    </row>
    <row r="15" spans="1:20" ht="20.100000000000001" customHeight="1" x14ac:dyDescent="0.25">
      <c r="A15" s="8"/>
      <c r="B15" s="3" t="s">
        <v>8</v>
      </c>
      <c r="C15" s="31">
        <v>1807.45</v>
      </c>
      <c r="D15" s="141">
        <v>1831.1000000000004</v>
      </c>
      <c r="E15" s="214">
        <f t="shared" si="0"/>
        <v>7.0976756324734082E-3</v>
      </c>
      <c r="F15" s="215">
        <f t="shared" si="1"/>
        <v>6.0286293222640017E-3</v>
      </c>
      <c r="G15" s="52">
        <f t="shared" si="6"/>
        <v>1.308473263437457E-2</v>
      </c>
      <c r="I15" s="31">
        <v>1657.8950000000002</v>
      </c>
      <c r="J15" s="141">
        <v>1487.7649999999996</v>
      </c>
      <c r="K15" s="227">
        <f t="shared" si="2"/>
        <v>2.3602602219300484E-2</v>
      </c>
      <c r="L15" s="228">
        <f t="shared" si="3"/>
        <v>1.7217393981153691E-2</v>
      </c>
      <c r="M15" s="52">
        <f t="shared" si="7"/>
        <v>-0.10261807894951161</v>
      </c>
      <c r="O15" s="27">
        <f t="shared" si="4"/>
        <v>9.1725635563916015</v>
      </c>
      <c r="P15" s="143">
        <f t="shared" si="4"/>
        <v>8.1249795205067947</v>
      </c>
      <c r="Q15" s="52">
        <f t="shared" si="5"/>
        <v>-0.11420842487974171</v>
      </c>
    </row>
    <row r="16" spans="1:20" ht="20.100000000000001" customHeight="1" x14ac:dyDescent="0.25">
      <c r="A16" s="32"/>
      <c r="B16" s="33" t="s">
        <v>9</v>
      </c>
      <c r="C16" s="211">
        <v>1554.5100000000004</v>
      </c>
      <c r="D16" s="212">
        <v>1471.7399999999993</v>
      </c>
      <c r="E16" s="218">
        <f t="shared" si="0"/>
        <v>6.1044055146400955E-3</v>
      </c>
      <c r="F16" s="219">
        <f t="shared" si="1"/>
        <v>4.8454890059247534E-3</v>
      </c>
      <c r="G16" s="52">
        <f t="shared" si="6"/>
        <v>-5.3245074010460594E-2</v>
      </c>
      <c r="I16" s="211">
        <v>299.02</v>
      </c>
      <c r="J16" s="212">
        <v>337.44399999999985</v>
      </c>
      <c r="K16" s="231">
        <f t="shared" si="2"/>
        <v>4.2569946321179743E-3</v>
      </c>
      <c r="L16" s="232">
        <f t="shared" si="3"/>
        <v>3.9051236549968739E-3</v>
      </c>
      <c r="M16" s="52">
        <f t="shared" si="7"/>
        <v>0.12849976590194592</v>
      </c>
      <c r="O16" s="27">
        <f t="shared" si="4"/>
        <v>1.9235643386018739</v>
      </c>
      <c r="P16" s="143">
        <f t="shared" si="4"/>
        <v>2.2928234606656068</v>
      </c>
      <c r="Q16" s="52">
        <f t="shared" si="5"/>
        <v>0.19196608850220509</v>
      </c>
    </row>
    <row r="17" spans="1:17" ht="20.100000000000001" customHeight="1" x14ac:dyDescent="0.25">
      <c r="A17" s="8" t="s">
        <v>131</v>
      </c>
      <c r="B17" s="3"/>
      <c r="C17" s="19">
        <v>275.51</v>
      </c>
      <c r="D17" s="140">
        <v>195.70999999999995</v>
      </c>
      <c r="E17" s="214">
        <f t="shared" si="0"/>
        <v>1.0819002536738213E-3</v>
      </c>
      <c r="F17" s="215">
        <f t="shared" si="1"/>
        <v>6.4434659202680753E-4</v>
      </c>
      <c r="G17" s="54">
        <f t="shared" si="6"/>
        <v>-0.28964465899604386</v>
      </c>
      <c r="I17" s="31">
        <v>112.375</v>
      </c>
      <c r="J17" s="141">
        <v>225.25999999999996</v>
      </c>
      <c r="K17" s="227">
        <f t="shared" si="2"/>
        <v>1.5998253353764211E-3</v>
      </c>
      <c r="L17" s="228">
        <f t="shared" si="3"/>
        <v>2.6068567066671686E-3</v>
      </c>
      <c r="M17" s="54">
        <f t="shared" si="7"/>
        <v>1.0045383759733033</v>
      </c>
      <c r="O17" s="238">
        <f t="shared" si="4"/>
        <v>4.078799317629124</v>
      </c>
      <c r="P17" s="239">
        <f t="shared" si="4"/>
        <v>11.509887077819222</v>
      </c>
      <c r="Q17" s="54">
        <f t="shared" si="5"/>
        <v>1.8218811913770625</v>
      </c>
    </row>
    <row r="18" spans="1:17" ht="20.100000000000001" customHeight="1" x14ac:dyDescent="0.25">
      <c r="A18" s="8" t="s">
        <v>10</v>
      </c>
      <c r="C18" s="19">
        <v>1300.3399999999995</v>
      </c>
      <c r="D18" s="140">
        <v>1598.5000000000002</v>
      </c>
      <c r="E18" s="214">
        <f t="shared" si="0"/>
        <v>5.1063053096519779E-3</v>
      </c>
      <c r="F18" s="215">
        <f t="shared" si="1"/>
        <v>5.2628277929326669E-3</v>
      </c>
      <c r="G18" s="52">
        <f t="shared" si="6"/>
        <v>0.22929387698601972</v>
      </c>
      <c r="I18" s="19">
        <v>932.62700000000041</v>
      </c>
      <c r="J18" s="140">
        <v>921.30199999999945</v>
      </c>
      <c r="K18" s="227">
        <f t="shared" si="2"/>
        <v>1.3277333063903059E-2</v>
      </c>
      <c r="L18" s="228">
        <f t="shared" si="3"/>
        <v>1.0661912001979379E-2</v>
      </c>
      <c r="M18" s="52">
        <f t="shared" si="7"/>
        <v>-1.2143118309893399E-2</v>
      </c>
      <c r="O18" s="27">
        <f t="shared" si="4"/>
        <v>7.1721780457418891</v>
      </c>
      <c r="P18" s="143">
        <f t="shared" si="4"/>
        <v>5.7635408195182949</v>
      </c>
      <c r="Q18" s="52">
        <f t="shared" si="5"/>
        <v>-0.19640299184428361</v>
      </c>
    </row>
    <row r="19" spans="1:17" ht="20.100000000000001" customHeight="1" thickBot="1" x14ac:dyDescent="0.3">
      <c r="A19" s="8" t="s">
        <v>11</v>
      </c>
      <c r="B19" s="10"/>
      <c r="C19" s="21">
        <v>3168.5700000000011</v>
      </c>
      <c r="D19" s="142">
        <v>3192.63</v>
      </c>
      <c r="E19" s="220">
        <f t="shared" si="0"/>
        <v>1.244265793177475E-2</v>
      </c>
      <c r="F19" s="221">
        <f t="shared" si="1"/>
        <v>1.0511267999093287E-2</v>
      </c>
      <c r="G19" s="55">
        <f t="shared" si="6"/>
        <v>7.5933307454148172E-3</v>
      </c>
      <c r="I19" s="21">
        <v>764.09199999999987</v>
      </c>
      <c r="J19" s="142">
        <v>745.34799999999996</v>
      </c>
      <c r="K19" s="233">
        <f t="shared" si="2"/>
        <v>1.0877986564257532E-2</v>
      </c>
      <c r="L19" s="234">
        <f t="shared" si="3"/>
        <v>8.6256567193508001E-3</v>
      </c>
      <c r="M19" s="55">
        <f t="shared" si="7"/>
        <v>-2.4531077409526494E-2</v>
      </c>
      <c r="O19" s="240">
        <f t="shared" si="4"/>
        <v>2.4114726832609019</v>
      </c>
      <c r="P19" s="241">
        <f t="shared" si="4"/>
        <v>2.3345893510992504</v>
      </c>
      <c r="Q19" s="55">
        <f t="shared" si="5"/>
        <v>-3.188231519076818E-2</v>
      </c>
    </row>
    <row r="20" spans="1:17" ht="26.25" customHeight="1" thickBot="1" x14ac:dyDescent="0.3">
      <c r="A20" s="12" t="s">
        <v>12</v>
      </c>
      <c r="B20" s="48"/>
      <c r="C20" s="213">
        <f>C8+C9+C10+C13+C17+C18+C19</f>
        <v>254653.78999999995</v>
      </c>
      <c r="D20" s="145">
        <f>D8+D9+D10+D13+D17+D18+D19</f>
        <v>303734.05</v>
      </c>
      <c r="E20" s="222">
        <f>E8+E9+E10+E13+E17+E18+E19</f>
        <v>1</v>
      </c>
      <c r="F20" s="223">
        <f>F8+F9+F10+F13+F17+F18+F19</f>
        <v>1</v>
      </c>
      <c r="G20" s="55">
        <f>(D20-C20)/C20</f>
        <v>0.19273327917090904</v>
      </c>
      <c r="H20" s="1"/>
      <c r="I20" s="213">
        <f>I8+I9+I10+I13+I17+I18+I19</f>
        <v>70242.043000000005</v>
      </c>
      <c r="J20" s="226">
        <f>J8+J9+J10+J13+J17+J18+J19</f>
        <v>86410.580000000016</v>
      </c>
      <c r="K20" s="235">
        <f>K8+K9+K10+K13+K17+K18+K19</f>
        <v>1</v>
      </c>
      <c r="L20" s="236">
        <f>L8+L9+L10+L13+L17+L18+L19</f>
        <v>1.0000000000000002</v>
      </c>
      <c r="M20" s="55">
        <f>(J20-I20)/I20</f>
        <v>0.23018318245669492</v>
      </c>
      <c r="N20" s="1"/>
      <c r="O20" s="24">
        <f t="shared" si="4"/>
        <v>2.7583348749688752</v>
      </c>
      <c r="P20" s="242">
        <f t="shared" si="4"/>
        <v>2.8449421459332602</v>
      </c>
      <c r="Q20" s="55">
        <f t="shared" si="5"/>
        <v>3.1398388843327914E-2</v>
      </c>
    </row>
    <row r="21" spans="1:17" x14ac:dyDescent="0.25">
      <c r="J21" s="272"/>
    </row>
    <row r="22" spans="1:17" x14ac:dyDescent="0.25">
      <c r="A22" s="1"/>
    </row>
    <row r="23" spans="1:17" ht="8.25" customHeight="1" thickBot="1" x14ac:dyDescent="0.3"/>
    <row r="24" spans="1:17" ht="15" customHeight="1" x14ac:dyDescent="0.25">
      <c r="A24" s="334" t="s">
        <v>2</v>
      </c>
      <c r="B24" s="317"/>
      <c r="C24" s="353" t="s">
        <v>1</v>
      </c>
      <c r="D24" s="351"/>
      <c r="E24" s="346" t="s">
        <v>105</v>
      </c>
      <c r="F24" s="346"/>
      <c r="G24" s="130" t="s">
        <v>0</v>
      </c>
      <c r="I24" s="347">
        <v>1000</v>
      </c>
      <c r="J24" s="351"/>
      <c r="K24" s="346" t="s">
        <v>105</v>
      </c>
      <c r="L24" s="346"/>
      <c r="M24" s="130" t="s">
        <v>0</v>
      </c>
      <c r="O24" s="345" t="s">
        <v>22</v>
      </c>
      <c r="P24" s="346"/>
      <c r="Q24" s="130" t="s">
        <v>0</v>
      </c>
    </row>
    <row r="25" spans="1:17" ht="15" customHeight="1" x14ac:dyDescent="0.25">
      <c r="A25" s="352"/>
      <c r="B25" s="318"/>
      <c r="C25" s="354" t="str">
        <f>C5</f>
        <v>jun</v>
      </c>
      <c r="D25" s="344"/>
      <c r="E25" s="348" t="str">
        <f>C5</f>
        <v>jun</v>
      </c>
      <c r="F25" s="348"/>
      <c r="G25" s="131" t="str">
        <f>G5</f>
        <v>2023 /2022</v>
      </c>
      <c r="I25" s="343" t="str">
        <f>C5</f>
        <v>jun</v>
      </c>
      <c r="J25" s="344"/>
      <c r="K25" s="355" t="str">
        <f>C5</f>
        <v>jun</v>
      </c>
      <c r="L25" s="350"/>
      <c r="M25" s="131" t="str">
        <f>G5</f>
        <v>2023 /2022</v>
      </c>
      <c r="O25" s="343" t="str">
        <f>C5</f>
        <v>jun</v>
      </c>
      <c r="P25" s="344"/>
      <c r="Q25" s="131" t="str">
        <f>G5</f>
        <v>2023 /2022</v>
      </c>
    </row>
    <row r="26" spans="1:17" ht="19.5" customHeight="1" x14ac:dyDescent="0.25">
      <c r="A26" s="352"/>
      <c r="B26" s="318"/>
      <c r="C26" s="139">
        <f>C6</f>
        <v>2022</v>
      </c>
      <c r="D26" s="137">
        <f>D6</f>
        <v>2023</v>
      </c>
      <c r="E26" s="68">
        <f>C6</f>
        <v>2022</v>
      </c>
      <c r="F26" s="137">
        <f>D6</f>
        <v>2023</v>
      </c>
      <c r="G26" s="131" t="s">
        <v>1</v>
      </c>
      <c r="I26" s="16">
        <f>C6</f>
        <v>2022</v>
      </c>
      <c r="J26" s="138">
        <f>D6</f>
        <v>2023</v>
      </c>
      <c r="K26" s="136">
        <f>C6</f>
        <v>2022</v>
      </c>
      <c r="L26" s="137">
        <f>D6</f>
        <v>2023</v>
      </c>
      <c r="M26" s="260">
        <v>1000</v>
      </c>
      <c r="O26" s="16">
        <f>C6</f>
        <v>2022</v>
      </c>
      <c r="P26" s="138">
        <f>D6</f>
        <v>2023</v>
      </c>
      <c r="Q26" s="131"/>
    </row>
    <row r="27" spans="1:17" ht="19.5" customHeight="1" x14ac:dyDescent="0.25">
      <c r="A27" s="23" t="s">
        <v>115</v>
      </c>
      <c r="B27" s="15"/>
      <c r="C27" s="78">
        <f>C28+C29</f>
        <v>56268.92</v>
      </c>
      <c r="D27" s="210">
        <f>D28+D29</f>
        <v>51232.3</v>
      </c>
      <c r="E27" s="216">
        <f>C27/$C$40</f>
        <v>0.46537908488191121</v>
      </c>
      <c r="F27" s="217">
        <f>D27/$D$40</f>
        <v>0.41404013915908455</v>
      </c>
      <c r="G27" s="53">
        <f>(D27-C27)/C27</f>
        <v>-8.9509803991261877E-2</v>
      </c>
      <c r="I27" s="78">
        <f>I28+I29</f>
        <v>13773.675999999998</v>
      </c>
      <c r="J27" s="210">
        <f>J28+J29</f>
        <v>12868.214</v>
      </c>
      <c r="K27" s="216">
        <f>I27/$I$40</f>
        <v>0.4303822521107552</v>
      </c>
      <c r="L27" s="217">
        <f>J27/$J$40</f>
        <v>0.37901225946427319</v>
      </c>
      <c r="M27" s="53">
        <f>(J27-I27)/I27</f>
        <v>-6.5738587142604332E-2</v>
      </c>
      <c r="O27" s="63">
        <f t="shared" ref="O27:P40" si="8">(I27/C27)*10</f>
        <v>2.4478301698344302</v>
      </c>
      <c r="P27" s="237">
        <f t="shared" si="8"/>
        <v>2.51173849309908</v>
      </c>
      <c r="Q27" s="53">
        <f>(P27-O27)/O27</f>
        <v>2.6108152457722387E-2</v>
      </c>
    </row>
    <row r="28" spans="1:17" ht="20.100000000000001" customHeight="1" x14ac:dyDescent="0.25">
      <c r="A28" s="8" t="s">
        <v>4</v>
      </c>
      <c r="C28" s="19">
        <v>31770.729999999996</v>
      </c>
      <c r="D28" s="140">
        <v>29453.020000000011</v>
      </c>
      <c r="E28" s="214">
        <f>C28/$C$40</f>
        <v>0.26276376467560209</v>
      </c>
      <c r="F28" s="215">
        <f>D28/$D$40</f>
        <v>0.23802820680420955</v>
      </c>
      <c r="G28" s="52">
        <f>(D28-C28)/C28</f>
        <v>-7.2951109401640596E-2</v>
      </c>
      <c r="I28" s="19">
        <v>8159.741</v>
      </c>
      <c r="J28" s="140">
        <v>7865.2489999999998</v>
      </c>
      <c r="K28" s="214">
        <f>I28/$I$40</f>
        <v>0.25496517474496033</v>
      </c>
      <c r="L28" s="215">
        <f>J28/$J$40</f>
        <v>0.23165808361122336</v>
      </c>
      <c r="M28" s="52">
        <f>(J28-I28)/I28</f>
        <v>-3.6090851413053453E-2</v>
      </c>
      <c r="O28" s="27">
        <f t="shared" si="8"/>
        <v>2.5683202746679101</v>
      </c>
      <c r="P28" s="143">
        <f t="shared" si="8"/>
        <v>2.6704388887794854</v>
      </c>
      <c r="Q28" s="52">
        <f>(P28-O28)/O28</f>
        <v>3.9760856587397177E-2</v>
      </c>
    </row>
    <row r="29" spans="1:17" ht="20.100000000000001" customHeight="1" x14ac:dyDescent="0.25">
      <c r="A29" s="8" t="s">
        <v>5</v>
      </c>
      <c r="C29" s="19">
        <v>24498.19</v>
      </c>
      <c r="D29" s="140">
        <v>21779.279999999995</v>
      </c>
      <c r="E29" s="214">
        <f>C29/$C$40</f>
        <v>0.20261532020630904</v>
      </c>
      <c r="F29" s="215">
        <f>D29/$D$40</f>
        <v>0.17601193235487503</v>
      </c>
      <c r="G29" s="52">
        <f t="shared" ref="G29:G40" si="9">(D29-C29)/C29</f>
        <v>-0.11098411760215769</v>
      </c>
      <c r="I29" s="19">
        <v>5613.9349999999977</v>
      </c>
      <c r="J29" s="140">
        <v>5002.9649999999992</v>
      </c>
      <c r="K29" s="214">
        <f t="shared" ref="K29:K39" si="10">I29/$I$40</f>
        <v>0.17541707736579487</v>
      </c>
      <c r="L29" s="215">
        <f t="shared" ref="L29:L39" si="11">J29/$J$40</f>
        <v>0.1473541758530498</v>
      </c>
      <c r="M29" s="52">
        <f t="shared" ref="M29:M40" si="12">(J29-I29)/I29</f>
        <v>-0.10883097150216357</v>
      </c>
      <c r="O29" s="27">
        <f t="shared" si="8"/>
        <v>2.2915713364946546</v>
      </c>
      <c r="P29" s="143">
        <f t="shared" si="8"/>
        <v>2.2971213924427256</v>
      </c>
      <c r="Q29" s="52">
        <f t="shared" ref="Q29:Q38" si="13">(P29-O29)/O29</f>
        <v>2.4219433450240117E-3</v>
      </c>
    </row>
    <row r="30" spans="1:17" ht="20.100000000000001" customHeight="1" x14ac:dyDescent="0.25">
      <c r="A30" s="23" t="s">
        <v>38</v>
      </c>
      <c r="B30" s="15"/>
      <c r="C30" s="78">
        <f>C31+C32</f>
        <v>30294.890000000003</v>
      </c>
      <c r="D30" s="210">
        <f>D31+D32</f>
        <v>36181.589999999997</v>
      </c>
      <c r="E30" s="216">
        <f>C30/$C$40</f>
        <v>0.25055764682880288</v>
      </c>
      <c r="F30" s="217">
        <f>D30/$D$40</f>
        <v>0.29240597354787778</v>
      </c>
      <c r="G30" s="53">
        <f>(D30-C30)/C30</f>
        <v>0.19431329838134395</v>
      </c>
      <c r="I30" s="78">
        <f>I31+I32</f>
        <v>4339.7910000000011</v>
      </c>
      <c r="J30" s="210">
        <f>J31+J32</f>
        <v>5056.3789999999999</v>
      </c>
      <c r="K30" s="216">
        <f t="shared" si="10"/>
        <v>0.1356042514917577</v>
      </c>
      <c r="L30" s="217">
        <f t="shared" si="11"/>
        <v>0.14892739812204725</v>
      </c>
      <c r="M30" s="53">
        <f t="shared" si="12"/>
        <v>0.16512039404662543</v>
      </c>
      <c r="O30" s="63">
        <f t="shared" si="8"/>
        <v>1.4325158467319077</v>
      </c>
      <c r="P30" s="237">
        <f t="shared" si="8"/>
        <v>1.3975004967996154</v>
      </c>
      <c r="Q30" s="53">
        <f t="shared" si="13"/>
        <v>-2.4443254859745592E-2</v>
      </c>
    </row>
    <row r="31" spans="1:17" ht="20.100000000000001" customHeight="1" x14ac:dyDescent="0.25">
      <c r="A31" s="8"/>
      <c r="B31" t="s">
        <v>6</v>
      </c>
      <c r="C31" s="31">
        <v>28909.010000000002</v>
      </c>
      <c r="D31" s="141">
        <v>34611.32</v>
      </c>
      <c r="E31" s="214">
        <f t="shared" ref="E31:E38" si="14">C31/$C$40</f>
        <v>0.23909555432451912</v>
      </c>
      <c r="F31" s="215">
        <f t="shared" ref="F31:F38" si="15">D31/$D$40</f>
        <v>0.27971564324224374</v>
      </c>
      <c r="G31" s="52">
        <f>(D31-C31)/C31</f>
        <v>0.19725026903377174</v>
      </c>
      <c r="I31" s="31">
        <v>4063.0350000000008</v>
      </c>
      <c r="J31" s="141">
        <v>4728.1440000000002</v>
      </c>
      <c r="K31" s="214">
        <f>I31/$I$40</f>
        <v>0.12695653315097749</v>
      </c>
      <c r="L31" s="215">
        <f>J31/$J$40</f>
        <v>0.13925977144244311</v>
      </c>
      <c r="M31" s="52">
        <f>(J31-I31)/I31</f>
        <v>0.16369758074936577</v>
      </c>
      <c r="O31" s="27">
        <f t="shared" si="8"/>
        <v>1.4054562920003142</v>
      </c>
      <c r="P31" s="143">
        <f t="shared" si="8"/>
        <v>1.3660686734860157</v>
      </c>
      <c r="Q31" s="52">
        <f t="shared" si="13"/>
        <v>-2.8024790766164716E-2</v>
      </c>
    </row>
    <row r="32" spans="1:17" ht="20.100000000000001" customHeight="1" x14ac:dyDescent="0.25">
      <c r="A32" s="8"/>
      <c r="B32" t="s">
        <v>39</v>
      </c>
      <c r="C32" s="31">
        <v>1385.8800000000003</v>
      </c>
      <c r="D32" s="141">
        <v>1570.27</v>
      </c>
      <c r="E32" s="218">
        <f t="shared" si="14"/>
        <v>1.1462092504283773E-2</v>
      </c>
      <c r="F32" s="219">
        <f t="shared" si="15"/>
        <v>1.2690330305634056E-2</v>
      </c>
      <c r="G32" s="52">
        <f>(D32-C32)/C32</f>
        <v>0.13304903743469823</v>
      </c>
      <c r="I32" s="31">
        <v>276.75600000000003</v>
      </c>
      <c r="J32" s="141">
        <v>328.23500000000001</v>
      </c>
      <c r="K32" s="218">
        <f>I32/$I$40</f>
        <v>8.64771834078021E-3</v>
      </c>
      <c r="L32" s="219">
        <f>J32/$J$40</f>
        <v>9.6676266796041563E-3</v>
      </c>
      <c r="M32" s="52">
        <f>(J32-I32)/I32</f>
        <v>0.18600861408605407</v>
      </c>
      <c r="O32" s="27">
        <f t="shared" si="8"/>
        <v>1.9969694345830804</v>
      </c>
      <c r="P32" s="143">
        <f t="shared" si="8"/>
        <v>2.0903093098639087</v>
      </c>
      <c r="Q32" s="52">
        <f t="shared" si="13"/>
        <v>4.6740763110535773E-2</v>
      </c>
    </row>
    <row r="33" spans="1:17" ht="20.100000000000001" customHeight="1" x14ac:dyDescent="0.25">
      <c r="A33" s="23" t="s">
        <v>130</v>
      </c>
      <c r="B33" s="15"/>
      <c r="C33" s="78">
        <f>SUM(C34:C36)</f>
        <v>31541.22</v>
      </c>
      <c r="D33" s="210">
        <f>SUM(D34:D36)</f>
        <v>34218.26</v>
      </c>
      <c r="E33" s="216">
        <f t="shared" si="14"/>
        <v>0.26086557374229036</v>
      </c>
      <c r="F33" s="217">
        <f t="shared" si="15"/>
        <v>0.27653908046645842</v>
      </c>
      <c r="G33" s="53">
        <f t="shared" si="9"/>
        <v>8.487433269860839E-2</v>
      </c>
      <c r="I33" s="78">
        <f>SUM(I34:I36)</f>
        <v>12917.578</v>
      </c>
      <c r="J33" s="210">
        <f>SUM(J34:J36)</f>
        <v>15308.539000000002</v>
      </c>
      <c r="K33" s="216">
        <f t="shared" si="10"/>
        <v>0.40363199420810725</v>
      </c>
      <c r="L33" s="217">
        <f t="shared" si="11"/>
        <v>0.45088805295645118</v>
      </c>
      <c r="M33" s="53">
        <f t="shared" si="12"/>
        <v>0.18509359881550574</v>
      </c>
      <c r="O33" s="63">
        <f t="shared" si="8"/>
        <v>4.0954592117869879</v>
      </c>
      <c r="P33" s="237">
        <f t="shared" si="8"/>
        <v>4.4737923553097092</v>
      </c>
      <c r="Q33" s="53">
        <f t="shared" si="13"/>
        <v>9.2378686725497067E-2</v>
      </c>
    </row>
    <row r="34" spans="1:17" ht="20.100000000000001" customHeight="1" x14ac:dyDescent="0.25">
      <c r="A34" s="8"/>
      <c r="B34" s="3" t="s">
        <v>7</v>
      </c>
      <c r="C34" s="31">
        <v>29201.54</v>
      </c>
      <c r="D34" s="141">
        <v>32055.039999999997</v>
      </c>
      <c r="E34" s="214">
        <f t="shared" si="14"/>
        <v>0.24151495998754777</v>
      </c>
      <c r="F34" s="215">
        <f t="shared" si="15"/>
        <v>0.25905675174352938</v>
      </c>
      <c r="G34" s="52">
        <f t="shared" si="9"/>
        <v>9.7717449148229732E-2</v>
      </c>
      <c r="I34" s="31">
        <v>12138.880999999999</v>
      </c>
      <c r="J34" s="141">
        <v>14533.934000000001</v>
      </c>
      <c r="K34" s="214">
        <f t="shared" si="10"/>
        <v>0.37930026398794747</v>
      </c>
      <c r="L34" s="215">
        <f t="shared" si="11"/>
        <v>0.42807332581231727</v>
      </c>
      <c r="M34" s="52">
        <f t="shared" si="12"/>
        <v>0.19730426552496905</v>
      </c>
      <c r="O34" s="27">
        <f t="shared" si="8"/>
        <v>4.1569317919534381</v>
      </c>
      <c r="P34" s="143">
        <f t="shared" si="8"/>
        <v>4.5340557990256762</v>
      </c>
      <c r="Q34" s="52">
        <f t="shared" si="13"/>
        <v>9.072172119885058E-2</v>
      </c>
    </row>
    <row r="35" spans="1:17" ht="20.100000000000001" customHeight="1" x14ac:dyDescent="0.25">
      <c r="A35" s="8"/>
      <c r="B35" s="3" t="s">
        <v>8</v>
      </c>
      <c r="C35" s="31">
        <v>948.88999999999987</v>
      </c>
      <c r="D35" s="141">
        <v>875.32</v>
      </c>
      <c r="E35" s="214">
        <f t="shared" si="14"/>
        <v>7.8479124862108011E-3</v>
      </c>
      <c r="F35" s="215">
        <f t="shared" si="15"/>
        <v>7.0740063321133324E-3</v>
      </c>
      <c r="G35" s="52">
        <f t="shared" si="9"/>
        <v>-7.7532696097545373E-2</v>
      </c>
      <c r="I35" s="31">
        <v>568.52800000000002</v>
      </c>
      <c r="J35" s="141">
        <v>578.28899999999999</v>
      </c>
      <c r="K35" s="214">
        <f t="shared" si="10"/>
        <v>1.7764637488788287E-2</v>
      </c>
      <c r="L35" s="215">
        <f t="shared" si="11"/>
        <v>1.703255949219799E-2</v>
      </c>
      <c r="M35" s="52">
        <f t="shared" si="12"/>
        <v>1.7168899333014322E-2</v>
      </c>
      <c r="O35" s="27">
        <f t="shared" si="8"/>
        <v>5.9915058647472321</v>
      </c>
      <c r="P35" s="143">
        <f t="shared" si="8"/>
        <v>6.60660101448613</v>
      </c>
      <c r="Q35" s="52">
        <f t="shared" si="13"/>
        <v>0.10266119463522337</v>
      </c>
    </row>
    <row r="36" spans="1:17" ht="20.100000000000001" customHeight="1" x14ac:dyDescent="0.25">
      <c r="A36" s="32"/>
      <c r="B36" s="33" t="s">
        <v>9</v>
      </c>
      <c r="C36" s="211">
        <v>1390.7900000000002</v>
      </c>
      <c r="D36" s="212">
        <v>1287.9000000000001</v>
      </c>
      <c r="E36" s="218">
        <f t="shared" si="14"/>
        <v>1.1502701268531782E-2</v>
      </c>
      <c r="F36" s="219">
        <f t="shared" si="15"/>
        <v>1.0408322390815657E-2</v>
      </c>
      <c r="G36" s="52">
        <f t="shared" si="9"/>
        <v>-7.3979536810014512E-2</v>
      </c>
      <c r="I36" s="211">
        <v>210.16900000000004</v>
      </c>
      <c r="J36" s="212">
        <v>196.31599999999997</v>
      </c>
      <c r="K36" s="218">
        <f t="shared" si="10"/>
        <v>6.567092731371447E-3</v>
      </c>
      <c r="L36" s="219">
        <f t="shared" si="11"/>
        <v>5.7821676519358668E-3</v>
      </c>
      <c r="M36" s="52">
        <f t="shared" si="12"/>
        <v>-6.5913621894761187E-2</v>
      </c>
      <c r="O36" s="27">
        <f t="shared" si="8"/>
        <v>1.5111483401520001</v>
      </c>
      <c r="P36" s="143">
        <f t="shared" si="8"/>
        <v>1.524310893702927</v>
      </c>
      <c r="Q36" s="52">
        <f t="shared" si="13"/>
        <v>8.7102987848320882E-3</v>
      </c>
    </row>
    <row r="37" spans="1:17" ht="20.100000000000001" customHeight="1" x14ac:dyDescent="0.25">
      <c r="A37" s="8" t="s">
        <v>131</v>
      </c>
      <c r="B37" s="3"/>
      <c r="C37" s="19">
        <v>250.64</v>
      </c>
      <c r="D37" s="140"/>
      <c r="E37" s="214">
        <f t="shared" si="14"/>
        <v>2.0729492201876669E-3</v>
      </c>
      <c r="F37" s="215">
        <f t="shared" si="15"/>
        <v>0</v>
      </c>
      <c r="G37" s="54">
        <f>(D37-C37)/C37</f>
        <v>-1</v>
      </c>
      <c r="I37" s="19">
        <v>57.537999999999997</v>
      </c>
      <c r="J37" s="140"/>
      <c r="K37" s="214">
        <f>I37/$I$40</f>
        <v>1.7978740041473776E-3</v>
      </c>
      <c r="L37" s="215">
        <f>J37/$J$40</f>
        <v>0</v>
      </c>
      <c r="M37" s="54">
        <f>(J37-I37)/I37</f>
        <v>-1</v>
      </c>
      <c r="O37" s="238">
        <f t="shared" si="8"/>
        <v>2.2956431535269708</v>
      </c>
      <c r="P37" s="239" t="e">
        <f t="shared" si="8"/>
        <v>#DIV/0!</v>
      </c>
      <c r="Q37" s="54" t="e">
        <f t="shared" si="13"/>
        <v>#DIV/0!</v>
      </c>
    </row>
    <row r="38" spans="1:17" ht="20.100000000000001" customHeight="1" x14ac:dyDescent="0.25">
      <c r="A38" s="8" t="s">
        <v>10</v>
      </c>
      <c r="C38" s="19">
        <v>457.45000000000005</v>
      </c>
      <c r="D38" s="140">
        <v>835.21999999999991</v>
      </c>
      <c r="E38" s="214">
        <f t="shared" si="14"/>
        <v>3.7833969868131521E-3</v>
      </c>
      <c r="F38" s="215">
        <f t="shared" si="15"/>
        <v>6.7499332457931919E-3</v>
      </c>
      <c r="G38" s="52">
        <f t="shared" si="9"/>
        <v>0.82581702918351696</v>
      </c>
      <c r="I38" s="19">
        <v>412.48699999999997</v>
      </c>
      <c r="J38" s="140">
        <v>383.12100000000009</v>
      </c>
      <c r="K38" s="214">
        <f t="shared" si="10"/>
        <v>1.288886743280509E-2</v>
      </c>
      <c r="L38" s="215">
        <f t="shared" si="11"/>
        <v>1.1284204308244472E-2</v>
      </c>
      <c r="M38" s="52">
        <f t="shared" si="12"/>
        <v>-7.1192546674197915E-2</v>
      </c>
      <c r="O38" s="27">
        <f t="shared" si="8"/>
        <v>9.0170947644551305</v>
      </c>
      <c r="P38" s="143">
        <f t="shared" si="8"/>
        <v>4.5870668805823636</v>
      </c>
      <c r="Q38" s="52">
        <f t="shared" si="13"/>
        <v>-0.49129215114115049</v>
      </c>
    </row>
    <row r="39" spans="1:17" ht="20.100000000000001" customHeight="1" thickBot="1" x14ac:dyDescent="0.3">
      <c r="A39" s="8" t="s">
        <v>11</v>
      </c>
      <c r="B39" s="10"/>
      <c r="C39" s="21">
        <v>2096.7399999999998</v>
      </c>
      <c r="D39" s="142">
        <v>1270.1500000000001</v>
      </c>
      <c r="E39" s="220">
        <f>C39/$C$40</f>
        <v>1.7341348339994768E-2</v>
      </c>
      <c r="F39" s="221">
        <f>D39/$D$40</f>
        <v>1.0264873580786168E-2</v>
      </c>
      <c r="G39" s="55">
        <f t="shared" si="9"/>
        <v>-0.39422627507463959</v>
      </c>
      <c r="I39" s="21">
        <v>502.28500000000003</v>
      </c>
      <c r="J39" s="142">
        <v>335.72</v>
      </c>
      <c r="K39" s="220">
        <f t="shared" si="10"/>
        <v>1.5694760752427362E-2</v>
      </c>
      <c r="L39" s="221">
        <f t="shared" si="11"/>
        <v>9.8880851489838301E-3</v>
      </c>
      <c r="M39" s="55">
        <f t="shared" si="12"/>
        <v>-0.33161452163612287</v>
      </c>
      <c r="O39" s="240">
        <f t="shared" si="8"/>
        <v>2.3955521428503297</v>
      </c>
      <c r="P39" s="241">
        <f t="shared" si="8"/>
        <v>2.643152383576743</v>
      </c>
      <c r="Q39" s="55">
        <f>(P39-O39)/O39</f>
        <v>0.10335831823381143</v>
      </c>
    </row>
    <row r="40" spans="1:17" ht="26.25" customHeight="1" thickBot="1" x14ac:dyDescent="0.3">
      <c r="A40" s="12" t="s">
        <v>12</v>
      </c>
      <c r="B40" s="48"/>
      <c r="C40" s="213">
        <f>C28+C29+C30+C33+C37+C38+C39</f>
        <v>120909.86</v>
      </c>
      <c r="D40" s="226">
        <f>D28+D29+D30+D33+D37+D38+D39</f>
        <v>123737.51999999999</v>
      </c>
      <c r="E40" s="222">
        <f>C40/$C$40</f>
        <v>1</v>
      </c>
      <c r="F40" s="223">
        <f>D40/$D$40</f>
        <v>1</v>
      </c>
      <c r="G40" s="55">
        <f t="shared" si="9"/>
        <v>2.3386512894812621E-2</v>
      </c>
      <c r="H40" s="1"/>
      <c r="I40" s="213">
        <f>I28+I29+I30+I33+I37+I38+I39</f>
        <v>32003.355</v>
      </c>
      <c r="J40" s="226">
        <f>J28+J29+J30+J33+J37+J38+J39</f>
        <v>33951.973000000005</v>
      </c>
      <c r="K40" s="222">
        <f>K28+K29+K30+K33+K37+K38+K39</f>
        <v>0.99999999999999989</v>
      </c>
      <c r="L40" s="223">
        <f>L28+L29+L30+L33+L37+L38+L39</f>
        <v>1</v>
      </c>
      <c r="M40" s="55">
        <f t="shared" si="12"/>
        <v>6.0887928781217029E-2</v>
      </c>
      <c r="N40" s="1"/>
      <c r="O40" s="24">
        <f t="shared" si="8"/>
        <v>2.6468771860293279</v>
      </c>
      <c r="P40" s="242">
        <f t="shared" si="8"/>
        <v>2.7438704929596143</v>
      </c>
      <c r="Q40" s="55">
        <f>(P40-O40)/O40</f>
        <v>3.6644430441364534E-2</v>
      </c>
    </row>
    <row r="42" spans="1:17" x14ac:dyDescent="0.25">
      <c r="A42" s="1"/>
    </row>
    <row r="43" spans="1:17" ht="8.25" customHeight="1" thickBot="1" x14ac:dyDescent="0.3"/>
    <row r="44" spans="1:17" ht="15" customHeight="1" x14ac:dyDescent="0.25">
      <c r="A44" s="334" t="s">
        <v>15</v>
      </c>
      <c r="B44" s="317"/>
      <c r="C44" s="353" t="s">
        <v>1</v>
      </c>
      <c r="D44" s="351"/>
      <c r="E44" s="346" t="s">
        <v>105</v>
      </c>
      <c r="F44" s="346"/>
      <c r="G44" s="130" t="s">
        <v>0</v>
      </c>
      <c r="I44" s="347">
        <v>1000</v>
      </c>
      <c r="J44" s="351"/>
      <c r="K44" s="346" t="s">
        <v>105</v>
      </c>
      <c r="L44" s="346"/>
      <c r="M44" s="130" t="s">
        <v>0</v>
      </c>
      <c r="O44" s="345" t="s">
        <v>22</v>
      </c>
      <c r="P44" s="346"/>
      <c r="Q44" s="130" t="s">
        <v>0</v>
      </c>
    </row>
    <row r="45" spans="1:17" ht="15" customHeight="1" x14ac:dyDescent="0.25">
      <c r="A45" s="352"/>
      <c r="B45" s="318"/>
      <c r="C45" s="354" t="str">
        <f>C5</f>
        <v>jun</v>
      </c>
      <c r="D45" s="344"/>
      <c r="E45" s="348" t="str">
        <f>C25</f>
        <v>jun</v>
      </c>
      <c r="F45" s="348"/>
      <c r="G45" s="131" t="str">
        <f>G25</f>
        <v>2023 /2022</v>
      </c>
      <c r="I45" s="343" t="str">
        <f>C5</f>
        <v>jun</v>
      </c>
      <c r="J45" s="344"/>
      <c r="K45" s="355" t="str">
        <f>C25</f>
        <v>jun</v>
      </c>
      <c r="L45" s="350"/>
      <c r="M45" s="131" t="str">
        <f>G45</f>
        <v>2023 /2022</v>
      </c>
      <c r="O45" s="343" t="str">
        <f>C5</f>
        <v>jun</v>
      </c>
      <c r="P45" s="344"/>
      <c r="Q45" s="131" t="str">
        <f>Q25</f>
        <v>2023 /2022</v>
      </c>
    </row>
    <row r="46" spans="1:17" ht="15.75" customHeight="1" x14ac:dyDescent="0.25">
      <c r="A46" s="352"/>
      <c r="B46" s="318"/>
      <c r="C46" s="139">
        <f>C6</f>
        <v>2022</v>
      </c>
      <c r="D46" s="137">
        <f>D6</f>
        <v>2023</v>
      </c>
      <c r="E46" s="68">
        <f>C26</f>
        <v>2022</v>
      </c>
      <c r="F46" s="137">
        <f>D26</f>
        <v>2023</v>
      </c>
      <c r="G46" s="131" t="s">
        <v>1</v>
      </c>
      <c r="I46" s="16">
        <f>C6</f>
        <v>2022</v>
      </c>
      <c r="J46" s="138">
        <f>D6</f>
        <v>2023</v>
      </c>
      <c r="K46" s="136">
        <f>C26</f>
        <v>2022</v>
      </c>
      <c r="L46" s="137">
        <f>D26</f>
        <v>2023</v>
      </c>
      <c r="M46" s="260">
        <v>1000</v>
      </c>
      <c r="O46" s="16">
        <f>O26</f>
        <v>2022</v>
      </c>
      <c r="P46" s="138">
        <f>P26</f>
        <v>2023</v>
      </c>
      <c r="Q46" s="131"/>
    </row>
    <row r="47" spans="1:17" s="270" customFormat="1" ht="15.75" customHeight="1" x14ac:dyDescent="0.25">
      <c r="A47" s="23" t="s">
        <v>115</v>
      </c>
      <c r="B47" s="15"/>
      <c r="C47" s="78">
        <f>C48+C49</f>
        <v>63170.950000000012</v>
      </c>
      <c r="D47" s="210">
        <f>D48+D49</f>
        <v>77671.709999999934</v>
      </c>
      <c r="E47" s="216">
        <f>C47/$C$60</f>
        <v>0.4723276039518205</v>
      </c>
      <c r="F47" s="217">
        <f>D47/$D$60</f>
        <v>0.43151781870461592</v>
      </c>
      <c r="G47" s="53">
        <f>(D47-C47)/C47</f>
        <v>0.229547917199281</v>
      </c>
      <c r="H47"/>
      <c r="I47" s="78">
        <f>I48+I49</f>
        <v>20994.096000000001</v>
      </c>
      <c r="J47" s="210">
        <f>J48+J49</f>
        <v>24645.263000000003</v>
      </c>
      <c r="K47" s="216">
        <f>I47/$I$60</f>
        <v>0.5490276235418956</v>
      </c>
      <c r="L47" s="217">
        <f>J47/$J$60</f>
        <v>0.46980399231721881</v>
      </c>
      <c r="M47" s="53">
        <f>(J47-I47)/I47</f>
        <v>0.17391398991411686</v>
      </c>
      <c r="N47"/>
      <c r="O47" s="63">
        <f t="shared" ref="O47:P60" si="16">(I47/C47)*10</f>
        <v>3.3233782300250345</v>
      </c>
      <c r="P47" s="237">
        <f t="shared" si="16"/>
        <v>3.1730037873506358</v>
      </c>
      <c r="Q47" s="53">
        <f>(P47-O47)/O47</f>
        <v>-4.5247465761146889E-2</v>
      </c>
    </row>
    <row r="48" spans="1:17" ht="20.100000000000001" customHeight="1" x14ac:dyDescent="0.25">
      <c r="A48" s="8" t="s">
        <v>4</v>
      </c>
      <c r="C48" s="19">
        <v>31172.220000000012</v>
      </c>
      <c r="D48" s="140">
        <v>37381.419999999991</v>
      </c>
      <c r="E48" s="214">
        <f>C48/$C$60</f>
        <v>0.23307390473720943</v>
      </c>
      <c r="F48" s="215">
        <f>D48/$D$60</f>
        <v>0.20767855913666783</v>
      </c>
      <c r="G48" s="52">
        <f>(D48-C48)/C48</f>
        <v>0.19919017638140551</v>
      </c>
      <c r="I48" s="19">
        <v>12063.962000000001</v>
      </c>
      <c r="J48" s="140">
        <v>14090.725000000004</v>
      </c>
      <c r="K48" s="214">
        <f>I48/$I$60</f>
        <v>0.31549100220174919</v>
      </c>
      <c r="L48" s="215">
        <f>J48/$J$60</f>
        <v>0.26860654153473812</v>
      </c>
      <c r="M48" s="52">
        <f>(J48-I48)/I48</f>
        <v>0.16800144098597147</v>
      </c>
      <c r="O48" s="27">
        <f t="shared" si="16"/>
        <v>3.8701003650044807</v>
      </c>
      <c r="P48" s="143">
        <f t="shared" si="16"/>
        <v>3.7694461580111209</v>
      </c>
      <c r="Q48" s="52">
        <f>(P48-O48)/O48</f>
        <v>-2.6008164517780735E-2</v>
      </c>
    </row>
    <row r="49" spans="1:17" ht="20.100000000000001" customHeight="1" x14ac:dyDescent="0.25">
      <c r="A49" s="8" t="s">
        <v>5</v>
      </c>
      <c r="C49" s="19">
        <v>31998.730000000003</v>
      </c>
      <c r="D49" s="140">
        <v>40290.28999999995</v>
      </c>
      <c r="E49" s="214">
        <f>C49/$C$60</f>
        <v>0.23925369921461107</v>
      </c>
      <c r="F49" s="215">
        <f>D49/$D$60</f>
        <v>0.22383925956794815</v>
      </c>
      <c r="G49" s="52">
        <f>(D49-C49)/C49</f>
        <v>0.25912153388587439</v>
      </c>
      <c r="I49" s="19">
        <v>8930.134</v>
      </c>
      <c r="J49" s="140">
        <v>10554.537999999999</v>
      </c>
      <c r="K49" s="214">
        <f>I49/$I$60</f>
        <v>0.23353662134014638</v>
      </c>
      <c r="L49" s="215">
        <f>J49/$J$60</f>
        <v>0.20119745078248072</v>
      </c>
      <c r="M49" s="52">
        <f>(J49-I49)/I49</f>
        <v>0.18190141379737398</v>
      </c>
      <c r="O49" s="27">
        <f t="shared" si="16"/>
        <v>2.7907776339873487</v>
      </c>
      <c r="P49" s="143">
        <f t="shared" si="16"/>
        <v>2.6196232392469776</v>
      </c>
      <c r="Q49" s="52">
        <f>(P49-O49)/O49</f>
        <v>-6.1328567584882317E-2</v>
      </c>
    </row>
    <row r="50" spans="1:17" ht="20.100000000000001" customHeight="1" x14ac:dyDescent="0.25">
      <c r="A50" s="23" t="s">
        <v>38</v>
      </c>
      <c r="B50" s="15"/>
      <c r="C50" s="78">
        <f>C51+C52</f>
        <v>58388.090000000011</v>
      </c>
      <c r="D50" s="210">
        <f>D51+D52</f>
        <v>72752.779999999984</v>
      </c>
      <c r="E50" s="216">
        <f>C50/$C$60</f>
        <v>0.43656628005472847</v>
      </c>
      <c r="F50" s="217">
        <f>D50/$D$60</f>
        <v>0.40418990299424112</v>
      </c>
      <c r="G50" s="53">
        <f>(D50-C50)/C50</f>
        <v>0.24602089227443422</v>
      </c>
      <c r="I50" s="78">
        <f>I51+I52</f>
        <v>7458.472999999999</v>
      </c>
      <c r="J50" s="210">
        <f>J51+J52</f>
        <v>8811.3750000000018</v>
      </c>
      <c r="K50" s="216">
        <f>I50/$I$60</f>
        <v>0.1950504421072187</v>
      </c>
      <c r="L50" s="217">
        <f>J50/$J$60</f>
        <v>0.16796814677141544</v>
      </c>
      <c r="M50" s="53">
        <f>(J50-I50)/I50</f>
        <v>0.18139128478443281</v>
      </c>
      <c r="O50" s="63">
        <f t="shared" si="16"/>
        <v>1.2773962977723707</v>
      </c>
      <c r="P50" s="237">
        <f t="shared" si="16"/>
        <v>1.2111392856740324</v>
      </c>
      <c r="Q50" s="53">
        <f>(P50-O50)/O50</f>
        <v>-5.186879922376697E-2</v>
      </c>
    </row>
    <row r="51" spans="1:17" ht="20.100000000000001" customHeight="1" x14ac:dyDescent="0.25">
      <c r="A51" s="8"/>
      <c r="B51" t="s">
        <v>6</v>
      </c>
      <c r="C51" s="31">
        <v>54785.150000000009</v>
      </c>
      <c r="D51" s="141">
        <v>71063.209999999977</v>
      </c>
      <c r="E51" s="214">
        <f t="shared" ref="E51:E57" si="17">C51/$C$60</f>
        <v>0.40962718831426592</v>
      </c>
      <c r="F51" s="215">
        <f t="shared" ref="F51:F57" si="18">D51/$D$60</f>
        <v>0.39480322203989154</v>
      </c>
      <c r="G51" s="52">
        <f t="shared" ref="G51:G59" si="19">(D51-C51)/C51</f>
        <v>0.29712540715869112</v>
      </c>
      <c r="I51" s="31">
        <v>6817.963999999999</v>
      </c>
      <c r="J51" s="141">
        <v>8457.8450000000012</v>
      </c>
      <c r="K51" s="214">
        <f t="shared" ref="K51:K58" si="20">I51/$I$60</f>
        <v>0.17830015506808181</v>
      </c>
      <c r="L51" s="215">
        <f t="shared" ref="L51:L58" si="21">J51/$J$60</f>
        <v>0.16122892855313525</v>
      </c>
      <c r="M51" s="52">
        <f t="shared" ref="M51:M58" si="22">(J51-I51)/I51</f>
        <v>0.24052356392612256</v>
      </c>
      <c r="O51" s="27">
        <f t="shared" si="16"/>
        <v>1.2444912535604993</v>
      </c>
      <c r="P51" s="143">
        <f t="shared" si="16"/>
        <v>1.1901861736895933</v>
      </c>
      <c r="Q51" s="52">
        <f t="shared" ref="Q51:Q58" si="23">(P51-O51)/O51</f>
        <v>-4.3636369251723282E-2</v>
      </c>
    </row>
    <row r="52" spans="1:17" ht="20.100000000000001" customHeight="1" x14ac:dyDescent="0.25">
      <c r="A52" s="8"/>
      <c r="B52" t="s">
        <v>39</v>
      </c>
      <c r="C52" s="31">
        <v>3602.9399999999991</v>
      </c>
      <c r="D52" s="141">
        <v>1689.5700000000002</v>
      </c>
      <c r="E52" s="218">
        <f t="shared" si="17"/>
        <v>2.693909174046253E-2</v>
      </c>
      <c r="F52" s="219">
        <f t="shared" si="18"/>
        <v>9.3866809543495123E-3</v>
      </c>
      <c r="G52" s="52">
        <f t="shared" si="19"/>
        <v>-0.531057969325051</v>
      </c>
      <c r="I52" s="31">
        <v>640.5089999999999</v>
      </c>
      <c r="J52" s="141">
        <v>353.53</v>
      </c>
      <c r="K52" s="218">
        <f t="shared" si="20"/>
        <v>1.6750287039136905E-2</v>
      </c>
      <c r="L52" s="219">
        <f t="shared" si="21"/>
        <v>6.739218218280176E-3</v>
      </c>
      <c r="M52" s="52">
        <f t="shared" si="22"/>
        <v>-0.44804834904739821</v>
      </c>
      <c r="O52" s="27">
        <f t="shared" si="16"/>
        <v>1.7777398457926028</v>
      </c>
      <c r="P52" s="143">
        <f t="shared" si="16"/>
        <v>2.0924258835088212</v>
      </c>
      <c r="Q52" s="52">
        <f t="shared" si="23"/>
        <v>0.17701467313172364</v>
      </c>
    </row>
    <row r="53" spans="1:17" ht="20.100000000000001" customHeight="1" x14ac:dyDescent="0.25">
      <c r="A53" s="23" t="s">
        <v>130</v>
      </c>
      <c r="B53" s="15"/>
      <c r="C53" s="78">
        <f>SUM(C54:C56)</f>
        <v>10245.299999999999</v>
      </c>
      <c r="D53" s="210">
        <f>SUM(D54:D56)</f>
        <v>26690.57</v>
      </c>
      <c r="E53" s="216">
        <f>C53/$C$60</f>
        <v>7.6603850357919029E-2</v>
      </c>
      <c r="F53" s="217">
        <f>D53/$D$60</f>
        <v>0.14828380302664729</v>
      </c>
      <c r="G53" s="53">
        <f>(D53-C53)/C53</f>
        <v>1.6051526065610575</v>
      </c>
      <c r="I53" s="78">
        <f>SUM(I54:I56)</f>
        <v>8949.3350000000009</v>
      </c>
      <c r="J53" s="210">
        <f>SUM(J54:J56)</f>
        <v>17828.900000000001</v>
      </c>
      <c r="K53" s="216">
        <f t="shared" si="20"/>
        <v>0.23403875676906072</v>
      </c>
      <c r="L53" s="217">
        <f t="shared" si="21"/>
        <v>0.33986605858596286</v>
      </c>
      <c r="M53" s="53">
        <f t="shared" si="22"/>
        <v>0.99220389000970455</v>
      </c>
      <c r="O53" s="63">
        <f t="shared" si="16"/>
        <v>8.7350638829512093</v>
      </c>
      <c r="P53" s="237">
        <f t="shared" si="16"/>
        <v>6.679849849591073</v>
      </c>
      <c r="Q53" s="53">
        <f t="shared" si="23"/>
        <v>-0.23528322870900015</v>
      </c>
    </row>
    <row r="54" spans="1:17" ht="20.100000000000001" customHeight="1" x14ac:dyDescent="0.25">
      <c r="A54" s="8"/>
      <c r="B54" s="3" t="s">
        <v>7</v>
      </c>
      <c r="C54" s="31">
        <v>9223.02</v>
      </c>
      <c r="D54" s="141">
        <v>25550.95</v>
      </c>
      <c r="E54" s="214">
        <f>C54/$C$60</f>
        <v>6.8960288515523646E-2</v>
      </c>
      <c r="F54" s="215">
        <f>D54/$D$60</f>
        <v>0.14195245875017706</v>
      </c>
      <c r="G54" s="52">
        <f>(D54-C54)/C54</f>
        <v>1.7703452882027795</v>
      </c>
      <c r="I54" s="31">
        <v>7771.1169999999993</v>
      </c>
      <c r="J54" s="141">
        <v>16778.296000000002</v>
      </c>
      <c r="K54" s="214">
        <f t="shared" si="20"/>
        <v>0.20322655944680945</v>
      </c>
      <c r="L54" s="215">
        <f t="shared" si="21"/>
        <v>0.3198387635417006</v>
      </c>
      <c r="M54" s="52">
        <f t="shared" si="22"/>
        <v>1.1590584725464828</v>
      </c>
      <c r="O54" s="27">
        <f t="shared" si="16"/>
        <v>8.4257835286055975</v>
      </c>
      <c r="P54" s="143">
        <f t="shared" si="16"/>
        <v>6.5666035900817787</v>
      </c>
      <c r="Q54" s="52">
        <f t="shared" si="23"/>
        <v>-0.22065365579496424</v>
      </c>
    </row>
    <row r="55" spans="1:17" ht="20.100000000000001" customHeight="1" x14ac:dyDescent="0.25">
      <c r="A55" s="8"/>
      <c r="B55" s="3" t="s">
        <v>8</v>
      </c>
      <c r="C55" s="31">
        <v>858.56</v>
      </c>
      <c r="D55" s="141">
        <v>955.78</v>
      </c>
      <c r="E55" s="214">
        <f t="shared" si="17"/>
        <v>6.4194315211165082E-3</v>
      </c>
      <c r="F55" s="215">
        <f t="shared" si="18"/>
        <v>5.3099912537202818E-3</v>
      </c>
      <c r="G55" s="52">
        <f t="shared" si="19"/>
        <v>0.11323611628773765</v>
      </c>
      <c r="I55" s="31">
        <v>1089.3670000000002</v>
      </c>
      <c r="J55" s="141">
        <v>909.47599999999989</v>
      </c>
      <c r="K55" s="214">
        <f t="shared" si="20"/>
        <v>2.8488608186557032E-2</v>
      </c>
      <c r="L55" s="215">
        <f t="shared" si="21"/>
        <v>1.7337021549199732E-2</v>
      </c>
      <c r="M55" s="52">
        <f t="shared" si="22"/>
        <v>-0.16513351331553119</v>
      </c>
      <c r="O55" s="27">
        <f t="shared" si="16"/>
        <v>12.688303671263515</v>
      </c>
      <c r="P55" s="143">
        <f t="shared" si="16"/>
        <v>9.515537048274707</v>
      </c>
      <c r="Q55" s="52">
        <f t="shared" si="23"/>
        <v>-0.25005443636839286</v>
      </c>
    </row>
    <row r="56" spans="1:17" ht="20.100000000000001" customHeight="1" x14ac:dyDescent="0.25">
      <c r="A56" s="32"/>
      <c r="B56" s="33" t="s">
        <v>9</v>
      </c>
      <c r="C56" s="211">
        <v>163.72</v>
      </c>
      <c r="D56" s="212">
        <v>183.83999999999997</v>
      </c>
      <c r="E56" s="218">
        <f t="shared" si="17"/>
        <v>1.2241303212788795E-3</v>
      </c>
      <c r="F56" s="219">
        <f t="shared" si="18"/>
        <v>1.0213530227499387E-3</v>
      </c>
      <c r="G56" s="52">
        <f t="shared" si="19"/>
        <v>0.12289274370877093</v>
      </c>
      <c r="I56" s="211">
        <v>88.851000000000028</v>
      </c>
      <c r="J56" s="212">
        <v>141.12800000000001</v>
      </c>
      <c r="K56" s="218">
        <f t="shared" si="20"/>
        <v>2.3235891356941959E-3</v>
      </c>
      <c r="L56" s="219">
        <f t="shared" si="21"/>
        <v>2.6902734950624975E-3</v>
      </c>
      <c r="M56" s="52">
        <f t="shared" si="22"/>
        <v>0.58836704145141838</v>
      </c>
      <c r="O56" s="27">
        <f t="shared" si="16"/>
        <v>5.4270095284632314</v>
      </c>
      <c r="P56" s="143">
        <f t="shared" si="16"/>
        <v>7.6766753698868593</v>
      </c>
      <c r="Q56" s="52">
        <f t="shared" si="23"/>
        <v>0.41453139701058656</v>
      </c>
    </row>
    <row r="57" spans="1:17" ht="20.100000000000001" customHeight="1" x14ac:dyDescent="0.25">
      <c r="A57" s="8" t="s">
        <v>131</v>
      </c>
      <c r="B57" s="3"/>
      <c r="C57" s="19">
        <v>24.870000000000005</v>
      </c>
      <c r="D57" s="140">
        <v>195.70999999999995</v>
      </c>
      <c r="E57" s="214">
        <f t="shared" si="17"/>
        <v>1.8595236434281541E-4</v>
      </c>
      <c r="F57" s="215">
        <f t="shared" si="18"/>
        <v>1.0872987384812364E-3</v>
      </c>
      <c r="G57" s="54">
        <f t="shared" si="19"/>
        <v>6.8693204664254086</v>
      </c>
      <c r="I57" s="19">
        <v>54.836999999999996</v>
      </c>
      <c r="J57" s="140">
        <v>225.25999999999996</v>
      </c>
      <c r="K57" s="214">
        <f t="shared" si="20"/>
        <v>1.4340711689689769E-3</v>
      </c>
      <c r="L57" s="215">
        <f t="shared" si="21"/>
        <v>4.2940522610522228E-3</v>
      </c>
      <c r="M57" s="54">
        <f t="shared" si="22"/>
        <v>3.1078104199719165</v>
      </c>
      <c r="O57" s="238">
        <f t="shared" si="16"/>
        <v>22.049457177322068</v>
      </c>
      <c r="P57" s="239">
        <f t="shared" si="16"/>
        <v>11.509887077819222</v>
      </c>
      <c r="Q57" s="54">
        <f t="shared" si="23"/>
        <v>-0.477996805760045</v>
      </c>
    </row>
    <row r="58" spans="1:17" ht="20.100000000000001" customHeight="1" x14ac:dyDescent="0.25">
      <c r="A58" s="8" t="s">
        <v>10</v>
      </c>
      <c r="C58" s="19">
        <v>842.89</v>
      </c>
      <c r="D58" s="140">
        <v>763.28</v>
      </c>
      <c r="E58" s="214">
        <f>C58/$C$60</f>
        <v>6.3022673253283331E-3</v>
      </c>
      <c r="F58" s="215">
        <f>D58/$D$60</f>
        <v>4.2405261923660429E-3</v>
      </c>
      <c r="G58" s="52">
        <f t="shared" si="19"/>
        <v>-9.4448860468151263E-2</v>
      </c>
      <c r="I58" s="19">
        <v>520.1400000000001</v>
      </c>
      <c r="J58" s="140">
        <v>538.1809999999997</v>
      </c>
      <c r="K58" s="214">
        <f t="shared" si="20"/>
        <v>1.3602454142778123E-2</v>
      </c>
      <c r="L58" s="215">
        <f t="shared" si="21"/>
        <v>1.0259155375589742E-2</v>
      </c>
      <c r="M58" s="52">
        <f t="shared" si="22"/>
        <v>3.4684892528933739E-2</v>
      </c>
      <c r="O58" s="27">
        <f t="shared" si="16"/>
        <v>6.170911981397337</v>
      </c>
      <c r="P58" s="143">
        <f t="shared" si="16"/>
        <v>7.0508987527512801</v>
      </c>
      <c r="Q58" s="52">
        <f t="shared" si="23"/>
        <v>0.14260238583968257</v>
      </c>
    </row>
    <row r="59" spans="1:17" ht="20.100000000000001" customHeight="1" thickBot="1" x14ac:dyDescent="0.3">
      <c r="A59" s="8" t="s">
        <v>11</v>
      </c>
      <c r="B59" s="10"/>
      <c r="C59" s="21">
        <v>1071.83</v>
      </c>
      <c r="D59" s="142">
        <v>1922.4799999999998</v>
      </c>
      <c r="E59" s="220">
        <f>C59/$C$60</f>
        <v>8.014045945860868E-3</v>
      </c>
      <c r="F59" s="221">
        <f>D59/$D$60</f>
        <v>1.0680650343648294E-2</v>
      </c>
      <c r="G59" s="55">
        <f t="shared" si="19"/>
        <v>0.79364264855434152</v>
      </c>
      <c r="I59" s="21">
        <v>261.80699999999996</v>
      </c>
      <c r="J59" s="142">
        <v>409.62800000000004</v>
      </c>
      <c r="K59" s="220">
        <f>I59/$I$60</f>
        <v>6.8466522700778845E-3</v>
      </c>
      <c r="L59" s="221">
        <f>J59/$J$60</f>
        <v>7.8085946887609886E-3</v>
      </c>
      <c r="M59" s="55">
        <f>(J59-I59)/I59</f>
        <v>0.56461821112498944</v>
      </c>
      <c r="O59" s="240">
        <f t="shared" si="16"/>
        <v>2.4426168328932758</v>
      </c>
      <c r="P59" s="241">
        <f t="shared" si="16"/>
        <v>2.1307269776538642</v>
      </c>
      <c r="Q59" s="55">
        <f>(P59-O59)/O59</f>
        <v>-0.1276867706139479</v>
      </c>
    </row>
    <row r="60" spans="1:17" ht="26.25" customHeight="1" thickBot="1" x14ac:dyDescent="0.3">
      <c r="A60" s="12" t="s">
        <v>12</v>
      </c>
      <c r="B60" s="48"/>
      <c r="C60" s="213">
        <f>C48+C49+C50+C53+C57+C58+C59</f>
        <v>133743.93000000002</v>
      </c>
      <c r="D60" s="226">
        <f>D48+D49+D50+D53+D57+D58+D59</f>
        <v>179996.52999999994</v>
      </c>
      <c r="E60" s="222">
        <f>E48+E49+E50+E53+E57+E58+E59</f>
        <v>1.0000000000000002</v>
      </c>
      <c r="F60" s="223">
        <f>F48+F49+F50+F53+F57+F58+F59</f>
        <v>1</v>
      </c>
      <c r="G60" s="55">
        <f>(D60-C60)/C60</f>
        <v>0.34582952661851579</v>
      </c>
      <c r="H60" s="1"/>
      <c r="I60" s="213">
        <f>I48+I49+I50+I53+I57+I58+I59</f>
        <v>38238.688000000002</v>
      </c>
      <c r="J60" s="226">
        <f>J48+J49+J50+J53+J57+J58+J59</f>
        <v>52458.607000000004</v>
      </c>
      <c r="K60" s="222">
        <f>K48+K49+K50+K53+K57+K58+K59</f>
        <v>1</v>
      </c>
      <c r="L60" s="223">
        <f>L48+L49+L50+L53+L57+L58+L59</f>
        <v>1</v>
      </c>
      <c r="M60" s="55">
        <f>(J60-I60)/I60</f>
        <v>0.3718725652930352</v>
      </c>
      <c r="N60" s="1"/>
      <c r="O60" s="24">
        <f t="shared" si="16"/>
        <v>2.8590970820133665</v>
      </c>
      <c r="P60" s="242">
        <f t="shared" si="16"/>
        <v>2.9144232391591118</v>
      </c>
      <c r="Q60" s="55">
        <f>(P60-O60)/O60</f>
        <v>1.9350919384236089E-2</v>
      </c>
    </row>
    <row r="66" spans="3:13" x14ac:dyDescent="0.25">
      <c r="C66" s="119"/>
      <c r="D66" s="119"/>
      <c r="E66" s="119"/>
      <c r="F66" s="119"/>
      <c r="G66" s="119"/>
      <c r="I66" s="119"/>
      <c r="J66" s="119"/>
      <c r="K66" s="119"/>
      <c r="L66" s="119"/>
      <c r="M66" s="119"/>
    </row>
    <row r="68" spans="3:13" x14ac:dyDescent="0.25">
      <c r="M68" s="119"/>
    </row>
    <row r="69" spans="3:13" x14ac:dyDescent="0.25">
      <c r="G69" s="119"/>
    </row>
  </sheetData>
  <mergeCells count="33">
    <mergeCell ref="O45:P45"/>
    <mergeCell ref="K25:L25"/>
    <mergeCell ref="O25:P25"/>
    <mergeCell ref="O44:P44"/>
    <mergeCell ref="A44:B46"/>
    <mergeCell ref="C44:D44"/>
    <mergeCell ref="E44:F44"/>
    <mergeCell ref="I44:J44"/>
    <mergeCell ref="K44:L44"/>
    <mergeCell ref="C45:D45"/>
    <mergeCell ref="E45:F45"/>
    <mergeCell ref="I45:J45"/>
    <mergeCell ref="K45:L45"/>
    <mergeCell ref="C5:D5"/>
    <mergeCell ref="C25:D25"/>
    <mergeCell ref="E25:F25"/>
    <mergeCell ref="I25:J25"/>
    <mergeCell ref="A4:B6"/>
    <mergeCell ref="C4:D4"/>
    <mergeCell ref="E4:F4"/>
    <mergeCell ref="I4:J4"/>
    <mergeCell ref="E5:F5"/>
    <mergeCell ref="A24:B26"/>
    <mergeCell ref="C24:D24"/>
    <mergeCell ref="E24:F24"/>
    <mergeCell ref="I24:J24"/>
    <mergeCell ref="K4:L4"/>
    <mergeCell ref="O4:P4"/>
    <mergeCell ref="K24:L24"/>
    <mergeCell ref="I5:J5"/>
    <mergeCell ref="K5:L5"/>
    <mergeCell ref="O5:P5"/>
    <mergeCell ref="O24:P2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79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A6EF9874-66B4-4730-8D10-253A8DEDC89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G7</xm:sqref>
        </x14:conditionalFormatting>
        <x14:conditionalFormatting xmlns:xm="http://schemas.microsoft.com/office/excel/2006/main">
          <x14:cfRule type="iconSet" priority="13" id="{9A171B87-C7F5-4655-8D18-16A43AADB42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G8:G20</xm:sqref>
        </x14:conditionalFormatting>
        <x14:conditionalFormatting xmlns:xm="http://schemas.microsoft.com/office/excel/2006/main">
          <x14:cfRule type="iconSet" priority="5" id="{0FF54F5C-5B27-482C-84BE-140495364183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G27</xm:sqref>
        </x14:conditionalFormatting>
        <x14:conditionalFormatting xmlns:xm="http://schemas.microsoft.com/office/excel/2006/main">
          <x14:cfRule type="iconSet" priority="14" id="{F652938C-71F1-4419-AC4F-54126F0C73E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G28:G40</xm:sqref>
        </x14:conditionalFormatting>
        <x14:conditionalFormatting xmlns:xm="http://schemas.microsoft.com/office/excel/2006/main">
          <x14:cfRule type="iconSet" priority="2" id="{2B0563F8-A27D-4377-81DB-E6EFE26D5E8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G47</xm:sqref>
        </x14:conditionalFormatting>
        <x14:conditionalFormatting xmlns:xm="http://schemas.microsoft.com/office/excel/2006/main">
          <x14:cfRule type="iconSet" priority="15" id="{E82055A9-1499-4FC8-B56E-41BCC25A2E7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G48:G60</xm:sqref>
        </x14:conditionalFormatting>
        <x14:conditionalFormatting xmlns:xm="http://schemas.microsoft.com/office/excel/2006/main">
          <x14:cfRule type="iconSet" priority="9" id="{1D3071DB-7194-43A5-8E7B-8EE4B383AA6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M7</xm:sqref>
        </x14:conditionalFormatting>
        <x14:conditionalFormatting xmlns:xm="http://schemas.microsoft.com/office/excel/2006/main">
          <x14:cfRule type="iconSet" priority="16" id="{D0507AA6-FF3E-4810-BE2B-C52822814905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M8:M20</xm:sqref>
        </x14:conditionalFormatting>
        <x14:conditionalFormatting xmlns:xm="http://schemas.microsoft.com/office/excel/2006/main">
          <x14:cfRule type="iconSet" priority="6" id="{E4094F65-7D7C-4AE8-B3D9-EC689D7CEB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M27</xm:sqref>
        </x14:conditionalFormatting>
        <x14:conditionalFormatting xmlns:xm="http://schemas.microsoft.com/office/excel/2006/main">
          <x14:cfRule type="iconSet" priority="17" id="{F4CE3BD3-BBE2-4307-96AE-89F73E56B2C8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M28:M40</xm:sqref>
        </x14:conditionalFormatting>
        <x14:conditionalFormatting xmlns:xm="http://schemas.microsoft.com/office/excel/2006/main">
          <x14:cfRule type="iconSet" priority="3" id="{E9E055F0-8EC7-406C-94FF-374E06F106A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M47</xm:sqref>
        </x14:conditionalFormatting>
        <x14:conditionalFormatting xmlns:xm="http://schemas.microsoft.com/office/excel/2006/main">
          <x14:cfRule type="iconSet" priority="18" id="{C798BB21-CAE7-499C-BE04-7F686272CB1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M48:M60</xm:sqref>
        </x14:conditionalFormatting>
        <x14:conditionalFormatting xmlns:xm="http://schemas.microsoft.com/office/excel/2006/main">
          <x14:cfRule type="iconSet" priority="7" id="{6C315A10-1628-46FB-92C1-034848C9086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Q7</xm:sqref>
        </x14:conditionalFormatting>
        <x14:conditionalFormatting xmlns:xm="http://schemas.microsoft.com/office/excel/2006/main">
          <x14:cfRule type="iconSet" priority="12" id="{DA3D33AA-83CE-47C9-8A83-41F5157AB46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Q8:Q20</xm:sqref>
        </x14:conditionalFormatting>
        <x14:conditionalFormatting xmlns:xm="http://schemas.microsoft.com/office/excel/2006/main">
          <x14:cfRule type="iconSet" priority="4" id="{1388A63D-164F-4CFF-AC9D-77C6F9011E8B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Q27</xm:sqref>
        </x14:conditionalFormatting>
        <x14:conditionalFormatting xmlns:xm="http://schemas.microsoft.com/office/excel/2006/main">
          <x14:cfRule type="iconSet" priority="11" id="{D4F48FEE-F377-43AB-A1F4-C2A10F2D483A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Q28:Q40</xm:sqref>
        </x14:conditionalFormatting>
        <x14:conditionalFormatting xmlns:xm="http://schemas.microsoft.com/office/excel/2006/main">
          <x14:cfRule type="iconSet" priority="1" id="{4ACBCDCA-1793-40DE-ABCA-10D354D0B1E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Q47</xm:sqref>
        </x14:conditionalFormatting>
        <x14:conditionalFormatting xmlns:xm="http://schemas.microsoft.com/office/excel/2006/main">
          <x14:cfRule type="iconSet" priority="10" id="{89BBD7AC-DFB2-427A-A08E-1C22AD8B6E5C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Q48:Q60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olha6">
    <pageSetUpPr fitToPage="1"/>
  </sheetPr>
  <dimension ref="A1:S19"/>
  <sheetViews>
    <sheetView showGridLines="0" topLeftCell="A3" workbookViewId="0">
      <selection activeCell="K9" sqref="K9"/>
    </sheetView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5" max="6" width="10.42578125" customWidth="1"/>
    <col min="7" max="8" width="9.140625" customWidth="1"/>
    <col min="9" max="9" width="10.85546875" customWidth="1"/>
    <col min="10" max="10" width="2.140625" customWidth="1"/>
    <col min="13" max="14" width="9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92</v>
      </c>
      <c r="B1" s="4"/>
    </row>
    <row r="3" spans="1:19" ht="15.75" thickBot="1" x14ac:dyDescent="0.3"/>
    <row r="4" spans="1:19" x14ac:dyDescent="0.25">
      <c r="A4" s="334" t="s">
        <v>16</v>
      </c>
      <c r="B4" s="317"/>
      <c r="C4" s="317"/>
      <c r="D4" s="317"/>
      <c r="E4" s="353" t="s">
        <v>1</v>
      </c>
      <c r="F4" s="351"/>
      <c r="G4" s="346" t="s">
        <v>104</v>
      </c>
      <c r="H4" s="346"/>
      <c r="I4" s="130" t="s">
        <v>0</v>
      </c>
      <c r="K4" s="347" t="s">
        <v>19</v>
      </c>
      <c r="L4" s="346"/>
      <c r="M4" s="356" t="s">
        <v>104</v>
      </c>
      <c r="N4" s="357"/>
      <c r="O4" s="130" t="s">
        <v>0</v>
      </c>
      <c r="Q4" s="345" t="s">
        <v>22</v>
      </c>
      <c r="R4" s="346"/>
      <c r="S4" s="130" t="s">
        <v>0</v>
      </c>
    </row>
    <row r="5" spans="1:19" x14ac:dyDescent="0.25">
      <c r="A5" s="352"/>
      <c r="B5" s="318"/>
      <c r="C5" s="318"/>
      <c r="D5" s="318"/>
      <c r="E5" s="354" t="s">
        <v>179</v>
      </c>
      <c r="F5" s="344"/>
      <c r="G5" s="348" t="str">
        <f>E5</f>
        <v>jan-jun</v>
      </c>
      <c r="H5" s="348"/>
      <c r="I5" s="131" t="s">
        <v>149</v>
      </c>
      <c r="K5" s="343" t="str">
        <f>E5</f>
        <v>jan-jun</v>
      </c>
      <c r="L5" s="348"/>
      <c r="M5" s="349" t="str">
        <f>E5</f>
        <v>jan-jun</v>
      </c>
      <c r="N5" s="350"/>
      <c r="O5" s="131" t="str">
        <f>I5</f>
        <v>2023 /2022</v>
      </c>
      <c r="Q5" s="343" t="str">
        <f>E5</f>
        <v>jan-jun</v>
      </c>
      <c r="R5" s="344"/>
      <c r="S5" s="131" t="str">
        <f>O5</f>
        <v>2023 /2022</v>
      </c>
    </row>
    <row r="6" spans="1:19" ht="19.5" customHeight="1" thickBot="1" x14ac:dyDescent="0.3">
      <c r="A6" s="335"/>
      <c r="B6" s="358"/>
      <c r="C6" s="358"/>
      <c r="D6" s="358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725928.33000000182</v>
      </c>
      <c r="F7" s="145">
        <v>711320.83000000042</v>
      </c>
      <c r="G7" s="243">
        <f>E7/E15</f>
        <v>0.46867798872485716</v>
      </c>
      <c r="H7" s="244">
        <f>F7/F15</f>
        <v>0.44925978769967145</v>
      </c>
      <c r="I7" s="164">
        <f t="shared" ref="I7:I11" si="0">(F7-E7)/E7</f>
        <v>-2.0122509890199987E-2</v>
      </c>
      <c r="J7" s="1"/>
      <c r="K7" s="17">
        <v>198490.05100000039</v>
      </c>
      <c r="L7" s="145">
        <v>194763.65200000009</v>
      </c>
      <c r="M7" s="243">
        <f>K7/K15</f>
        <v>0.46079394923307565</v>
      </c>
      <c r="N7" s="244">
        <f>L7/L15</f>
        <v>0.43512665797719535</v>
      </c>
      <c r="O7" s="164">
        <f t="shared" ref="O7:O18" si="1">(L7-K7)/K7</f>
        <v>-1.8773731888457667E-2</v>
      </c>
      <c r="P7" s="1"/>
      <c r="Q7" s="187">
        <f t="shared" ref="Q7:Q18" si="2">(K7/E7)*10</f>
        <v>2.7342926677072916</v>
      </c>
      <c r="R7" s="188">
        <f t="shared" ref="R7:R18" si="3">(L7/F7)*10</f>
        <v>2.7380563563701625</v>
      </c>
      <c r="S7" s="55">
        <f>(R7-Q7)/Q7</f>
        <v>1.37647615682149E-3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553084.4100000019</v>
      </c>
      <c r="F8" s="181">
        <v>531935.51000000047</v>
      </c>
      <c r="G8" s="245">
        <f>E8/E7</f>
        <v>0.76189947015843906</v>
      </c>
      <c r="H8" s="246">
        <f>F8/F7</f>
        <v>0.74781376780432562</v>
      </c>
      <c r="I8" s="206">
        <f t="shared" si="0"/>
        <v>-3.8238105463868251E-2</v>
      </c>
      <c r="K8" s="180">
        <v>178151.59500000038</v>
      </c>
      <c r="L8" s="181">
        <v>175069.05000000008</v>
      </c>
      <c r="M8" s="250">
        <f>K8/K7</f>
        <v>0.89753412880124672</v>
      </c>
      <c r="N8" s="246">
        <f>L8/L7</f>
        <v>0.89887947880541896</v>
      </c>
      <c r="O8" s="207">
        <f t="shared" si="1"/>
        <v>-1.7302932370604356E-2</v>
      </c>
      <c r="Q8" s="189">
        <f t="shared" si="2"/>
        <v>3.22105616753869</v>
      </c>
      <c r="R8" s="190">
        <f t="shared" si="3"/>
        <v>3.2911705781777929</v>
      </c>
      <c r="S8" s="182">
        <f t="shared" ref="S8:S18" si="4">(R8-Q8)/Q8</f>
        <v>2.1767521891019857E-2</v>
      </c>
    </row>
    <row r="9" spans="1:19" ht="24" customHeight="1" x14ac:dyDescent="0.25">
      <c r="A9" s="8"/>
      <c r="B9" t="s">
        <v>37</v>
      </c>
      <c r="E9" s="19">
        <v>114628.14999999994</v>
      </c>
      <c r="F9" s="140">
        <v>95272.879999999903</v>
      </c>
      <c r="G9" s="247">
        <f>E9/E7</f>
        <v>0.15790560205853882</v>
      </c>
      <c r="H9" s="215">
        <f>F9/F7</f>
        <v>0.13393798688560807</v>
      </c>
      <c r="I9" s="182">
        <f t="shared" ref="I9:I10" si="5">(F9-E9)/E9</f>
        <v>-0.16885267711290852</v>
      </c>
      <c r="K9" s="19">
        <v>15733.043000000005</v>
      </c>
      <c r="L9" s="140">
        <v>13647.54000000001</v>
      </c>
      <c r="M9" s="247">
        <f>K9/K7</f>
        <v>7.9263635233787988E-2</v>
      </c>
      <c r="N9" s="215">
        <f>L9/L7</f>
        <v>7.0072315136091218E-2</v>
      </c>
      <c r="O9" s="182">
        <f t="shared" si="1"/>
        <v>-0.13255560287987483</v>
      </c>
      <c r="Q9" s="189">
        <f t="shared" si="2"/>
        <v>1.3725287374872588</v>
      </c>
      <c r="R9" s="190">
        <f t="shared" si="3"/>
        <v>1.432468505203162</v>
      </c>
      <c r="S9" s="182">
        <f t="shared" si="4"/>
        <v>4.3671047518930133E-2</v>
      </c>
    </row>
    <row r="10" spans="1:19" ht="24" customHeight="1" thickBot="1" x14ac:dyDescent="0.3">
      <c r="A10" s="8"/>
      <c r="B10" t="s">
        <v>36</v>
      </c>
      <c r="E10" s="19">
        <v>58215.770000000004</v>
      </c>
      <c r="F10" s="140">
        <v>84112.440000000017</v>
      </c>
      <c r="G10" s="247">
        <f>E10/E7</f>
        <v>8.0194927783022132E-2</v>
      </c>
      <c r="H10" s="215">
        <f>F10/F7</f>
        <v>0.11824824531006629</v>
      </c>
      <c r="I10" s="186">
        <f t="shared" si="5"/>
        <v>0.44483943096518369</v>
      </c>
      <c r="K10" s="19">
        <v>4605.4129999999996</v>
      </c>
      <c r="L10" s="140">
        <v>6047.0619999999972</v>
      </c>
      <c r="M10" s="247">
        <f>K10/K7</f>
        <v>2.3202235964965269E-2</v>
      </c>
      <c r="N10" s="215">
        <f>L10/L7</f>
        <v>3.1048206058489777E-2</v>
      </c>
      <c r="O10" s="209">
        <f t="shared" si="1"/>
        <v>0.31303359763825694</v>
      </c>
      <c r="Q10" s="189">
        <f t="shared" si="2"/>
        <v>0.79109371910738258</v>
      </c>
      <c r="R10" s="190">
        <f t="shared" si="3"/>
        <v>0.71892599953110348</v>
      </c>
      <c r="S10" s="182">
        <f t="shared" si="4"/>
        <v>-9.1225246558281792E-2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822956.72000000265</v>
      </c>
      <c r="F11" s="145">
        <v>871996.55000000028</v>
      </c>
      <c r="G11" s="243">
        <f>E11/E15</f>
        <v>0.531322011275143</v>
      </c>
      <c r="H11" s="244">
        <f>F11/F15</f>
        <v>0.55074021230032844</v>
      </c>
      <c r="I11" s="164">
        <f t="shared" si="0"/>
        <v>5.9589804431024601E-2</v>
      </c>
      <c r="J11" s="1"/>
      <c r="K11" s="17">
        <v>232266.58399999939</v>
      </c>
      <c r="L11" s="145">
        <v>252838.55399999983</v>
      </c>
      <c r="M11" s="243">
        <f>K11/K15</f>
        <v>0.53920605076692441</v>
      </c>
      <c r="N11" s="244">
        <f>L11/L15</f>
        <v>0.5648733420228047</v>
      </c>
      <c r="O11" s="164">
        <f t="shared" si="1"/>
        <v>8.8570510857474402E-2</v>
      </c>
      <c r="Q11" s="191">
        <f t="shared" si="2"/>
        <v>2.8223426378971501</v>
      </c>
      <c r="R11" s="192">
        <f t="shared" si="3"/>
        <v>2.8995361736236198</v>
      </c>
      <c r="S11" s="57">
        <f t="shared" si="4"/>
        <v>2.7350873239113335E-2</v>
      </c>
    </row>
    <row r="12" spans="1:19" s="3" customFormat="1" ht="24" customHeight="1" x14ac:dyDescent="0.25">
      <c r="A12" s="46"/>
      <c r="B12" s="3" t="s">
        <v>33</v>
      </c>
      <c r="E12" s="31">
        <v>632343.50000000256</v>
      </c>
      <c r="F12" s="141">
        <v>664138.9700000002</v>
      </c>
      <c r="G12" s="247">
        <f>E12/E11</f>
        <v>0.76838001881800122</v>
      </c>
      <c r="H12" s="215">
        <f>F12/F11</f>
        <v>0.76163027250509185</v>
      </c>
      <c r="I12" s="206">
        <f t="shared" ref="I12:I18" si="6">(F12-E12)/E12</f>
        <v>5.028195909343184E-2</v>
      </c>
      <c r="K12" s="31">
        <v>212429.12799999939</v>
      </c>
      <c r="L12" s="141">
        <v>229795.95999999982</v>
      </c>
      <c r="M12" s="247">
        <f>K12/K11</f>
        <v>0.9145918639764381</v>
      </c>
      <c r="N12" s="215">
        <f>L12/L11</f>
        <v>0.90886439731813995</v>
      </c>
      <c r="O12" s="206">
        <f t="shared" si="1"/>
        <v>8.1753534289330049E-2</v>
      </c>
      <c r="Q12" s="189">
        <f t="shared" si="2"/>
        <v>3.3593945063086523</v>
      </c>
      <c r="R12" s="190">
        <f t="shared" si="3"/>
        <v>3.4600583670011078</v>
      </c>
      <c r="S12" s="182">
        <f t="shared" si="4"/>
        <v>2.996488221416611E-2</v>
      </c>
    </row>
    <row r="13" spans="1:19" ht="24" customHeight="1" x14ac:dyDescent="0.25">
      <c r="A13" s="8"/>
      <c r="B13" s="3" t="s">
        <v>37</v>
      </c>
      <c r="D13" s="3"/>
      <c r="E13" s="19">
        <v>72721.430000000022</v>
      </c>
      <c r="F13" s="140">
        <v>68485.560000000027</v>
      </c>
      <c r="G13" s="247">
        <f>E13/E11</f>
        <v>8.8366044328552038E-2</v>
      </c>
      <c r="H13" s="215">
        <f>F13/F11</f>
        <v>7.8538796971157745E-2</v>
      </c>
      <c r="I13" s="182">
        <f t="shared" ref="I13:I14" si="7">(F13-E13)/E13</f>
        <v>-5.8247891990022664E-2</v>
      </c>
      <c r="K13" s="19">
        <v>8506.1949999999943</v>
      </c>
      <c r="L13" s="140">
        <v>8554.1649999999972</v>
      </c>
      <c r="M13" s="247">
        <f>K13/K11</f>
        <v>3.6622551782997836E-2</v>
      </c>
      <c r="N13" s="215">
        <f>L13/L11</f>
        <v>3.3832518279629152E-2</v>
      </c>
      <c r="O13" s="182">
        <f t="shared" si="1"/>
        <v>5.6394192703086415E-3</v>
      </c>
      <c r="Q13" s="189">
        <f t="shared" si="2"/>
        <v>1.1696957829349603</v>
      </c>
      <c r="R13" s="190">
        <f t="shared" si="3"/>
        <v>1.2490465143309033</v>
      </c>
      <c r="S13" s="182">
        <f t="shared" si="4"/>
        <v>6.7838777016737489E-2</v>
      </c>
    </row>
    <row r="14" spans="1:19" ht="24" customHeight="1" thickBot="1" x14ac:dyDescent="0.3">
      <c r="A14" s="8"/>
      <c r="B14" t="s">
        <v>36</v>
      </c>
      <c r="E14" s="19">
        <v>117891.79000000002</v>
      </c>
      <c r="F14" s="140">
        <v>139372.02000000002</v>
      </c>
      <c r="G14" s="247">
        <f>E14/E11</f>
        <v>0.14325393685344673</v>
      </c>
      <c r="H14" s="215">
        <f>F14/F11</f>
        <v>0.15983093052375033</v>
      </c>
      <c r="I14" s="186">
        <f t="shared" si="7"/>
        <v>0.1822029337242228</v>
      </c>
      <c r="K14" s="19">
        <v>11331.261000000006</v>
      </c>
      <c r="L14" s="140">
        <v>14488.429000000009</v>
      </c>
      <c r="M14" s="247">
        <f>K14/K11</f>
        <v>4.8785584240564006E-2</v>
      </c>
      <c r="N14" s="215">
        <f>L14/L11</f>
        <v>5.7303084402230912E-2</v>
      </c>
      <c r="O14" s="209">
        <f t="shared" si="1"/>
        <v>0.27862459438539117</v>
      </c>
      <c r="Q14" s="189">
        <f t="shared" si="2"/>
        <v>0.96115777018908632</v>
      </c>
      <c r="R14" s="190">
        <f t="shared" si="3"/>
        <v>1.0395507649239788</v>
      </c>
      <c r="S14" s="182">
        <f t="shared" si="4"/>
        <v>8.1561006076526235E-2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1548885.0500000042</v>
      </c>
      <c r="F15" s="145">
        <v>1583317.3800000008</v>
      </c>
      <c r="G15" s="243">
        <f>G7+G11</f>
        <v>1.0000000000000002</v>
      </c>
      <c r="H15" s="244">
        <f>H7+H11</f>
        <v>0.99999999999999989</v>
      </c>
      <c r="I15" s="164">
        <f t="shared" si="6"/>
        <v>2.2230397278349669E-2</v>
      </c>
      <c r="J15" s="1"/>
      <c r="K15" s="17">
        <v>430756.63499999978</v>
      </c>
      <c r="L15" s="145">
        <v>447602.20599999989</v>
      </c>
      <c r="M15" s="243">
        <f>M7+M11</f>
        <v>1</v>
      </c>
      <c r="N15" s="244">
        <f>N7+N11</f>
        <v>1</v>
      </c>
      <c r="O15" s="164">
        <f t="shared" si="1"/>
        <v>3.9106933315142367E-2</v>
      </c>
      <c r="Q15" s="191">
        <f t="shared" si="2"/>
        <v>2.7810755549612836</v>
      </c>
      <c r="R15" s="192">
        <f t="shared" si="3"/>
        <v>2.8269897852065498</v>
      </c>
      <c r="S15" s="57">
        <f t="shared" si="4"/>
        <v>1.6509522786375859E-2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1185427.9100000043</v>
      </c>
      <c r="F16" s="181">
        <f t="shared" ref="F16:F17" si="8">F8+F12</f>
        <v>1196074.4800000007</v>
      </c>
      <c r="G16" s="245">
        <f>E16/E15</f>
        <v>0.76534272830640404</v>
      </c>
      <c r="H16" s="246">
        <f>F16/F15</f>
        <v>0.75542307253647401</v>
      </c>
      <c r="I16" s="207">
        <f t="shared" si="6"/>
        <v>8.981204095318036E-3</v>
      </c>
      <c r="J16" s="3"/>
      <c r="K16" s="180">
        <f t="shared" ref="K16:L18" si="9">K8+K12</f>
        <v>390580.72299999977</v>
      </c>
      <c r="L16" s="181">
        <f t="shared" si="9"/>
        <v>404865.00999999989</v>
      </c>
      <c r="M16" s="250">
        <f>K16/K15</f>
        <v>0.90673176282008972</v>
      </c>
      <c r="N16" s="246">
        <f>L16/L15</f>
        <v>0.90451969309552505</v>
      </c>
      <c r="O16" s="207">
        <f t="shared" si="1"/>
        <v>3.6571920114962089E-2</v>
      </c>
      <c r="P16" s="3"/>
      <c r="Q16" s="189">
        <f t="shared" si="2"/>
        <v>3.2948500681074595</v>
      </c>
      <c r="R16" s="190">
        <f t="shared" si="3"/>
        <v>3.3849481513893656</v>
      </c>
      <c r="S16" s="182">
        <f t="shared" si="4"/>
        <v>2.7345123881056536E-2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187349.57999999996</v>
      </c>
      <c r="F17" s="140">
        <f t="shared" si="8"/>
        <v>163758.43999999994</v>
      </c>
      <c r="G17" s="248">
        <f>E17/E15</f>
        <v>0.12095770438225835</v>
      </c>
      <c r="H17" s="215">
        <f>F17/F15</f>
        <v>0.10342742527085748</v>
      </c>
      <c r="I17" s="182">
        <f t="shared" si="6"/>
        <v>-0.12592043174049292</v>
      </c>
      <c r="K17" s="19">
        <f t="shared" si="9"/>
        <v>24239.237999999998</v>
      </c>
      <c r="L17" s="140">
        <f t="shared" si="9"/>
        <v>22201.705000000009</v>
      </c>
      <c r="M17" s="247">
        <f>K17/K15</f>
        <v>5.6271305025864568E-2</v>
      </c>
      <c r="N17" s="215">
        <f>L17/L15</f>
        <v>4.960141997155397E-2</v>
      </c>
      <c r="O17" s="182">
        <f t="shared" si="1"/>
        <v>-8.4059284371892751E-2</v>
      </c>
      <c r="Q17" s="189">
        <f t="shared" si="2"/>
        <v>1.2937972959426971</v>
      </c>
      <c r="R17" s="190">
        <f t="shared" si="3"/>
        <v>1.3557594344450288</v>
      </c>
      <c r="S17" s="182">
        <f t="shared" si="4"/>
        <v>4.7891689599787207E-2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176107.56000000003</v>
      </c>
      <c r="F18" s="142">
        <f>F10+F14</f>
        <v>223484.46000000002</v>
      </c>
      <c r="G18" s="249">
        <f>E18/E15</f>
        <v>0.11369956731133762</v>
      </c>
      <c r="H18" s="221">
        <f>F18/F15</f>
        <v>0.14114950219266834</v>
      </c>
      <c r="I18" s="208">
        <f t="shared" si="6"/>
        <v>0.26902252237212299</v>
      </c>
      <c r="K18" s="21">
        <f t="shared" si="9"/>
        <v>15936.674000000006</v>
      </c>
      <c r="L18" s="142">
        <f t="shared" si="9"/>
        <v>20535.491000000005</v>
      </c>
      <c r="M18" s="249">
        <f>K18/K15</f>
        <v>3.6996932154045668E-2</v>
      </c>
      <c r="N18" s="221">
        <f>L18/L15</f>
        <v>4.5878886932920991E-2</v>
      </c>
      <c r="O18" s="208">
        <f t="shared" si="1"/>
        <v>0.28856817928257789</v>
      </c>
      <c r="Q18" s="193">
        <f t="shared" si="2"/>
        <v>0.90493979929084267</v>
      </c>
      <c r="R18" s="194">
        <f t="shared" si="3"/>
        <v>0.91887780474758751</v>
      </c>
      <c r="S18" s="186">
        <f t="shared" si="4"/>
        <v>1.5402135553842783E-2</v>
      </c>
    </row>
    <row r="19" spans="1:19" ht="6.75" customHeight="1" x14ac:dyDescent="0.25">
      <c r="Q19" s="195"/>
      <c r="R19" s="195"/>
    </row>
  </sheetData>
  <mergeCells count="11">
    <mergeCell ref="A4:D6"/>
    <mergeCell ref="E4:F4"/>
    <mergeCell ref="G4:H4"/>
    <mergeCell ref="M4:N4"/>
    <mergeCell ref="Q4:R4"/>
    <mergeCell ref="E5:F5"/>
    <mergeCell ref="G5:H5"/>
    <mergeCell ref="K5:L5"/>
    <mergeCell ref="M5:N5"/>
    <mergeCell ref="Q5:R5"/>
    <mergeCell ref="K4:L4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ignoredErrors>
    <ignoredError sqref="I17:I18 O17:O18 O13:O14 O9:O10 S9:S10 S17:S18 S13:S14" evalError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245" id="{F814DC98-662A-407F-BF95-DB3D2F25B9D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246" id="{F6525144-5EFD-421F-96F9-446DF505F32F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217" id="{61E8918D-EEF9-4FC0-AF13-9957D7A7C44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E52A8-A733-417E-BA7A-5387B52ECE0D}">
  <sheetPr codeName="Folha25">
    <pageSetUpPr fitToPage="1"/>
  </sheetPr>
  <dimension ref="A1:S40"/>
  <sheetViews>
    <sheetView showGridLines="0" workbookViewId="0"/>
  </sheetViews>
  <sheetFormatPr defaultRowHeight="15" x14ac:dyDescent="0.25"/>
  <cols>
    <col min="1" max="2" width="2.85546875" customWidth="1"/>
    <col min="3" max="3" width="2.28515625" customWidth="1"/>
    <col min="4" max="4" width="22" customWidth="1"/>
    <col min="7" max="8" width="9.140625" customWidth="1"/>
    <col min="9" max="9" width="10.85546875" customWidth="1"/>
    <col min="10" max="10" width="2.140625" customWidth="1"/>
    <col min="15" max="15" width="10.85546875" customWidth="1"/>
    <col min="16" max="16" width="2" customWidth="1"/>
    <col min="17" max="18" width="9.140625" style="34"/>
    <col min="19" max="19" width="10.85546875" customWidth="1"/>
  </cols>
  <sheetData>
    <row r="1" spans="1:19" ht="15.75" x14ac:dyDescent="0.25">
      <c r="A1" s="30" t="s">
        <v>183</v>
      </c>
      <c r="B1" s="4"/>
    </row>
    <row r="3" spans="1:19" ht="15.75" thickBot="1" x14ac:dyDescent="0.3"/>
    <row r="4" spans="1:19" x14ac:dyDescent="0.25">
      <c r="A4" s="334" t="s">
        <v>16</v>
      </c>
      <c r="B4" s="317"/>
      <c r="C4" s="317"/>
      <c r="D4" s="317"/>
      <c r="E4" s="353" t="s">
        <v>1</v>
      </c>
      <c r="F4" s="351"/>
      <c r="G4" s="346" t="s">
        <v>104</v>
      </c>
      <c r="H4" s="346"/>
      <c r="I4" s="130" t="s">
        <v>0</v>
      </c>
      <c r="K4" s="347" t="s">
        <v>19</v>
      </c>
      <c r="L4" s="346"/>
      <c r="M4" s="356" t="s">
        <v>13</v>
      </c>
      <c r="N4" s="357"/>
      <c r="O4" s="130" t="s">
        <v>0</v>
      </c>
      <c r="Q4" s="345" t="s">
        <v>22</v>
      </c>
      <c r="R4" s="346"/>
      <c r="S4" s="130" t="s">
        <v>0</v>
      </c>
    </row>
    <row r="5" spans="1:19" x14ac:dyDescent="0.25">
      <c r="A5" s="352"/>
      <c r="B5" s="318"/>
      <c r="C5" s="318"/>
      <c r="D5" s="318"/>
      <c r="E5" s="354" t="s">
        <v>63</v>
      </c>
      <c r="F5" s="344"/>
      <c r="G5" s="348" t="str">
        <f>E5</f>
        <v>jun</v>
      </c>
      <c r="H5" s="348"/>
      <c r="I5" s="131" t="s">
        <v>149</v>
      </c>
      <c r="K5" s="343" t="str">
        <f>E5</f>
        <v>jun</v>
      </c>
      <c r="L5" s="348"/>
      <c r="M5" s="349" t="str">
        <f>E5</f>
        <v>jun</v>
      </c>
      <c r="N5" s="350"/>
      <c r="O5" s="131" t="str">
        <f>I5</f>
        <v>2023 /2022</v>
      </c>
      <c r="Q5" s="343" t="str">
        <f>E5</f>
        <v>jun</v>
      </c>
      <c r="R5" s="344"/>
      <c r="S5" s="131" t="str">
        <f>O5</f>
        <v>2023 /2022</v>
      </c>
    </row>
    <row r="6" spans="1:19" ht="19.5" customHeight="1" thickBot="1" x14ac:dyDescent="0.3">
      <c r="A6" s="335"/>
      <c r="B6" s="358"/>
      <c r="C6" s="358"/>
      <c r="D6" s="358"/>
      <c r="E6" s="99">
        <v>2022</v>
      </c>
      <c r="F6" s="144">
        <v>2023</v>
      </c>
      <c r="G6" s="68">
        <f>E6</f>
        <v>2022</v>
      </c>
      <c r="H6" s="137">
        <f>F6</f>
        <v>2023</v>
      </c>
      <c r="I6" s="131" t="s">
        <v>1</v>
      </c>
      <c r="K6" s="16">
        <f>E6</f>
        <v>2022</v>
      </c>
      <c r="L6" s="138">
        <f>F6</f>
        <v>2023</v>
      </c>
      <c r="M6" s="136">
        <f>G6</f>
        <v>2022</v>
      </c>
      <c r="N6" s="137">
        <f>H6</f>
        <v>2023</v>
      </c>
      <c r="O6" s="260">
        <v>1000</v>
      </c>
      <c r="Q6" s="16">
        <f>E6</f>
        <v>2022</v>
      </c>
      <c r="R6" s="138">
        <f>F6</f>
        <v>2023</v>
      </c>
      <c r="S6" s="131"/>
    </row>
    <row r="7" spans="1:19" ht="24" customHeight="1" thickBot="1" x14ac:dyDescent="0.3">
      <c r="A7" s="12" t="s">
        <v>20</v>
      </c>
      <c r="B7" s="13"/>
      <c r="C7" s="13"/>
      <c r="D7" s="13"/>
      <c r="E7" s="17">
        <v>120909.86000000002</v>
      </c>
      <c r="F7" s="145">
        <v>123737.52000000005</v>
      </c>
      <c r="G7" s="243">
        <f>E7/E15</f>
        <v>0.47480094445089532</v>
      </c>
      <c r="H7" s="244">
        <f>F7/F15</f>
        <v>0.40738771303382032</v>
      </c>
      <c r="I7" s="164">
        <f t="shared" ref="I7:I18" si="0">(F7-E7)/E7</f>
        <v>2.3386512894812982E-2</v>
      </c>
      <c r="J7" s="1"/>
      <c r="K7" s="17">
        <v>32003.355000000029</v>
      </c>
      <c r="L7" s="145">
        <v>33951.973000000035</v>
      </c>
      <c r="M7" s="243">
        <f>K7/K15</f>
        <v>0.45561537838527866</v>
      </c>
      <c r="N7" s="244">
        <f>L7/L15</f>
        <v>0.39291453662271486</v>
      </c>
      <c r="O7" s="164">
        <f t="shared" ref="O7:O18" si="1">(L7-K7)/K7</f>
        <v>6.0887928781216974E-2</v>
      </c>
      <c r="P7" s="1"/>
      <c r="Q7" s="187">
        <f t="shared" ref="Q7:R18" si="2">(K7/E7)*10</f>
        <v>2.6468771860293301</v>
      </c>
      <c r="R7" s="188">
        <f t="shared" si="2"/>
        <v>2.7438704929596147</v>
      </c>
      <c r="S7" s="55">
        <f>(R7-Q7)/Q7</f>
        <v>3.6644430441363833E-2</v>
      </c>
    </row>
    <row r="8" spans="1:19" s="3" customFormat="1" ht="24" customHeight="1" x14ac:dyDescent="0.25">
      <c r="A8" s="46"/>
      <c r="B8" s="177" t="s">
        <v>33</v>
      </c>
      <c r="C8" s="177"/>
      <c r="D8" s="178"/>
      <c r="E8" s="180">
        <v>94022.760000000009</v>
      </c>
      <c r="F8" s="181">
        <v>93346.940000000046</v>
      </c>
      <c r="G8" s="245">
        <f>E8/E7</f>
        <v>0.77762690321533745</v>
      </c>
      <c r="H8" s="246">
        <f>F8/F7</f>
        <v>0.75439478664191761</v>
      </c>
      <c r="I8" s="206">
        <f t="shared" si="0"/>
        <v>-7.1878340946379717E-3</v>
      </c>
      <c r="K8" s="180">
        <v>28873.334000000032</v>
      </c>
      <c r="L8" s="181">
        <v>30713.190000000028</v>
      </c>
      <c r="M8" s="250">
        <f>K8/K7</f>
        <v>0.90219709777303059</v>
      </c>
      <c r="N8" s="246">
        <f>L8/L7</f>
        <v>0.90460692814523613</v>
      </c>
      <c r="O8" s="207">
        <f t="shared" si="1"/>
        <v>6.3721633255099469E-2</v>
      </c>
      <c r="Q8" s="189">
        <f t="shared" si="2"/>
        <v>3.0708877297369308</v>
      </c>
      <c r="R8" s="190">
        <f t="shared" si="2"/>
        <v>3.2902192616062198</v>
      </c>
      <c r="S8" s="182">
        <f t="shared" ref="S8:S18" si="3">(R8-Q8)/Q8</f>
        <v>7.1422842895034186E-2</v>
      </c>
    </row>
    <row r="9" spans="1:19" ht="24" customHeight="1" x14ac:dyDescent="0.25">
      <c r="A9" s="8"/>
      <c r="B9" t="s">
        <v>37</v>
      </c>
      <c r="E9" s="19">
        <v>17834.200000000004</v>
      </c>
      <c r="F9" s="140">
        <v>17021.54</v>
      </c>
      <c r="G9" s="247">
        <f>E9/E7</f>
        <v>0.14749996402278526</v>
      </c>
      <c r="H9" s="215">
        <f>F9/F7</f>
        <v>0.13756167086587798</v>
      </c>
      <c r="I9" s="182">
        <f t="shared" si="0"/>
        <v>-4.5567505130591969E-2</v>
      </c>
      <c r="K9" s="19">
        <v>2417.723</v>
      </c>
      <c r="L9" s="140">
        <v>2362.4660000000003</v>
      </c>
      <c r="M9" s="247">
        <f>K9/K7</f>
        <v>7.5545923232111067E-2</v>
      </c>
      <c r="N9" s="215">
        <f>L9/L7</f>
        <v>6.9582583610089399E-2</v>
      </c>
      <c r="O9" s="182">
        <f t="shared" si="1"/>
        <v>-2.2854975528627395E-2</v>
      </c>
      <c r="Q9" s="189">
        <f t="shared" si="2"/>
        <v>1.3556666404997135</v>
      </c>
      <c r="R9" s="190">
        <f t="shared" si="2"/>
        <v>1.3879272968250818</v>
      </c>
      <c r="S9" s="182">
        <f t="shared" si="3"/>
        <v>2.3796894724411453E-2</v>
      </c>
    </row>
    <row r="10" spans="1:19" ht="24" customHeight="1" thickBot="1" x14ac:dyDescent="0.3">
      <c r="A10" s="8"/>
      <c r="B10" t="s">
        <v>36</v>
      </c>
      <c r="E10" s="19">
        <v>9052.9</v>
      </c>
      <c r="F10" s="140">
        <v>13369.04</v>
      </c>
      <c r="G10" s="247">
        <f>E10/E7</f>
        <v>7.4873132761877306E-2</v>
      </c>
      <c r="H10" s="215">
        <f>F10/F7</f>
        <v>0.10804354249220444</v>
      </c>
      <c r="I10" s="186">
        <f t="shared" si="0"/>
        <v>0.47676877022832476</v>
      </c>
      <c r="K10" s="19">
        <v>712.298</v>
      </c>
      <c r="L10" s="140">
        <v>876.31699999999989</v>
      </c>
      <c r="M10" s="247">
        <f>K10/K7</f>
        <v>2.2256978994858487E-2</v>
      </c>
      <c r="N10" s="215">
        <f>L10/L7</f>
        <v>2.5810488244674294E-2</v>
      </c>
      <c r="O10" s="209">
        <f t="shared" si="1"/>
        <v>0.23026738808756994</v>
      </c>
      <c r="Q10" s="189">
        <f t="shared" si="2"/>
        <v>0.78681748390018669</v>
      </c>
      <c r="R10" s="190">
        <f t="shared" si="2"/>
        <v>0.65548236821791228</v>
      </c>
      <c r="S10" s="182">
        <f t="shared" si="3"/>
        <v>-0.16691941697998056</v>
      </c>
    </row>
    <row r="11" spans="1:19" ht="24" customHeight="1" thickBot="1" x14ac:dyDescent="0.3">
      <c r="A11" s="12" t="s">
        <v>21</v>
      </c>
      <c r="B11" s="13"/>
      <c r="C11" s="13"/>
      <c r="D11" s="13"/>
      <c r="E11" s="17">
        <v>133743.93000000011</v>
      </c>
      <c r="F11" s="145">
        <v>179996.53</v>
      </c>
      <c r="G11" s="243">
        <f>E11/E15</f>
        <v>0.52519905554910473</v>
      </c>
      <c r="H11" s="244">
        <f>F11/F15</f>
        <v>0.59261228696617974</v>
      </c>
      <c r="I11" s="164">
        <f t="shared" si="0"/>
        <v>0.34582952661851535</v>
      </c>
      <c r="J11" s="1"/>
      <c r="K11" s="17">
        <v>38238.688000000016</v>
      </c>
      <c r="L11" s="145">
        <v>52458.606999999982</v>
      </c>
      <c r="M11" s="243">
        <f>K11/K15</f>
        <v>0.54438462161472156</v>
      </c>
      <c r="N11" s="244">
        <f>L11/L15</f>
        <v>0.60708546337728531</v>
      </c>
      <c r="O11" s="164">
        <f t="shared" si="1"/>
        <v>0.37187256529303409</v>
      </c>
      <c r="Q11" s="191">
        <f t="shared" si="2"/>
        <v>2.8590970820133661</v>
      </c>
      <c r="R11" s="192">
        <f t="shared" si="2"/>
        <v>2.9144232391591096</v>
      </c>
      <c r="S11" s="57">
        <f t="shared" si="3"/>
        <v>1.9350919384235471E-2</v>
      </c>
    </row>
    <row r="12" spans="1:19" s="3" customFormat="1" ht="24" customHeight="1" x14ac:dyDescent="0.25">
      <c r="A12" s="46"/>
      <c r="B12" s="3" t="s">
        <v>33</v>
      </c>
      <c r="E12" s="31">
        <v>107184.05000000009</v>
      </c>
      <c r="F12" s="141">
        <v>135249.35</v>
      </c>
      <c r="G12" s="247">
        <f>E12/E11</f>
        <v>0.80141244540967205</v>
      </c>
      <c r="H12" s="215">
        <f>F12/F11</f>
        <v>0.75139976309543299</v>
      </c>
      <c r="I12" s="206">
        <f t="shared" si="0"/>
        <v>0.26184213042892007</v>
      </c>
      <c r="K12" s="31">
        <v>35102.242000000013</v>
      </c>
      <c r="L12" s="141">
        <v>47743.713999999978</v>
      </c>
      <c r="M12" s="247">
        <f>K12/K11</f>
        <v>0.91797715444630312</v>
      </c>
      <c r="N12" s="215">
        <f>L12/L11</f>
        <v>0.91012165077124507</v>
      </c>
      <c r="O12" s="206">
        <f t="shared" si="1"/>
        <v>0.36013289407553967</v>
      </c>
      <c r="Q12" s="189">
        <f t="shared" si="2"/>
        <v>3.2749501441679039</v>
      </c>
      <c r="R12" s="190">
        <f t="shared" si="2"/>
        <v>3.530051271965446</v>
      </c>
      <c r="S12" s="182">
        <f t="shared" si="3"/>
        <v>7.7894659939123437E-2</v>
      </c>
    </row>
    <row r="13" spans="1:19" ht="24" customHeight="1" x14ac:dyDescent="0.25">
      <c r="A13" s="8"/>
      <c r="B13" s="3" t="s">
        <v>37</v>
      </c>
      <c r="D13" s="3"/>
      <c r="E13" s="19">
        <v>10138.960000000003</v>
      </c>
      <c r="F13" s="140">
        <v>11777.119999999999</v>
      </c>
      <c r="G13" s="247">
        <f>E13/E11</f>
        <v>7.5808748853125482E-2</v>
      </c>
      <c r="H13" s="215">
        <f>F13/F11</f>
        <v>6.5429705783772607E-2</v>
      </c>
      <c r="I13" s="182">
        <f t="shared" si="0"/>
        <v>0.16157081199649626</v>
      </c>
      <c r="K13" s="19">
        <v>1221.8360000000002</v>
      </c>
      <c r="L13" s="140">
        <v>1612.94</v>
      </c>
      <c r="M13" s="247">
        <f>K13/K11</f>
        <v>3.195287453377061E-2</v>
      </c>
      <c r="N13" s="215">
        <f>L13/L11</f>
        <v>3.0746908700797194E-2</v>
      </c>
      <c r="O13" s="182">
        <f t="shared" si="1"/>
        <v>0.3200953319430756</v>
      </c>
      <c r="Q13" s="189">
        <f t="shared" si="2"/>
        <v>1.205090068409383</v>
      </c>
      <c r="R13" s="190">
        <f t="shared" si="2"/>
        <v>1.3695538467808772</v>
      </c>
      <c r="S13" s="182">
        <f t="shared" si="3"/>
        <v>0.13647426253256942</v>
      </c>
    </row>
    <row r="14" spans="1:19" ht="24" customHeight="1" thickBot="1" x14ac:dyDescent="0.3">
      <c r="A14" s="8"/>
      <c r="B14" t="s">
        <v>36</v>
      </c>
      <c r="E14" s="19">
        <v>16420.919999999998</v>
      </c>
      <c r="F14" s="140">
        <v>32970.060000000005</v>
      </c>
      <c r="G14" s="247">
        <f>E14/E11</f>
        <v>0.12277880573720232</v>
      </c>
      <c r="H14" s="215">
        <f>F14/F11</f>
        <v>0.1831705311207944</v>
      </c>
      <c r="I14" s="186">
        <f t="shared" si="0"/>
        <v>1.0078083322980691</v>
      </c>
      <c r="K14" s="19">
        <v>1914.6099999999988</v>
      </c>
      <c r="L14" s="140">
        <v>3101.953</v>
      </c>
      <c r="M14" s="247">
        <f>K14/K11</f>
        <v>5.0069971019926156E-2</v>
      </c>
      <c r="N14" s="215">
        <f>L14/L11</f>
        <v>5.9131440527957616E-2</v>
      </c>
      <c r="O14" s="209">
        <f t="shared" si="1"/>
        <v>0.62014875092055399</v>
      </c>
      <c r="Q14" s="189">
        <f t="shared" si="2"/>
        <v>1.1659578147874776</v>
      </c>
      <c r="R14" s="190">
        <f t="shared" si="2"/>
        <v>0.94083935546371456</v>
      </c>
      <c r="S14" s="182">
        <f t="shared" si="3"/>
        <v>-0.19307598994462422</v>
      </c>
    </row>
    <row r="15" spans="1:19" ht="24" customHeight="1" thickBot="1" x14ac:dyDescent="0.3">
      <c r="A15" s="12" t="s">
        <v>12</v>
      </c>
      <c r="B15" s="13"/>
      <c r="C15" s="13"/>
      <c r="D15" s="13"/>
      <c r="E15" s="17">
        <v>254653.7900000001</v>
      </c>
      <c r="F15" s="145">
        <v>303734.05000000005</v>
      </c>
      <c r="G15" s="243">
        <f>G7+G11</f>
        <v>1</v>
      </c>
      <c r="H15" s="244">
        <f>H7+H11</f>
        <v>1</v>
      </c>
      <c r="I15" s="164">
        <f t="shared" si="0"/>
        <v>0.1927332791709086</v>
      </c>
      <c r="J15" s="1"/>
      <c r="K15" s="17">
        <v>70242.043000000034</v>
      </c>
      <c r="L15" s="145">
        <v>86410.58</v>
      </c>
      <c r="M15" s="243">
        <f>M7+M11</f>
        <v>1.0000000000000002</v>
      </c>
      <c r="N15" s="244">
        <f>N7+N11</f>
        <v>1.0000000000000002</v>
      </c>
      <c r="O15" s="164">
        <f t="shared" si="1"/>
        <v>0.2301831824566942</v>
      </c>
      <c r="Q15" s="191">
        <f t="shared" si="2"/>
        <v>2.7583348749688748</v>
      </c>
      <c r="R15" s="192">
        <f t="shared" si="2"/>
        <v>2.8449421459332589</v>
      </c>
      <c r="S15" s="57">
        <f t="shared" si="3"/>
        <v>3.1398388843327601E-2</v>
      </c>
    </row>
    <row r="16" spans="1:19" s="42" customFormat="1" ht="24" customHeight="1" x14ac:dyDescent="0.25">
      <c r="A16" s="179"/>
      <c r="B16" s="177" t="s">
        <v>33</v>
      </c>
      <c r="C16" s="177"/>
      <c r="D16" s="178"/>
      <c r="E16" s="180">
        <f>E8+E12</f>
        <v>201206.81000000011</v>
      </c>
      <c r="F16" s="181">
        <f t="shared" ref="F16:F17" si="4">F8+F12</f>
        <v>228596.29000000004</v>
      </c>
      <c r="G16" s="245">
        <f>E16/E15</f>
        <v>0.79011904751152551</v>
      </c>
      <c r="H16" s="246">
        <f>F16/F15</f>
        <v>0.75261989888851777</v>
      </c>
      <c r="I16" s="207">
        <f t="shared" si="0"/>
        <v>0.13612600885626042</v>
      </c>
      <c r="J16" s="3"/>
      <c r="K16" s="180">
        <f t="shared" ref="K16:L18" si="5">K8+K12</f>
        <v>63975.576000000045</v>
      </c>
      <c r="L16" s="181">
        <f t="shared" si="5"/>
        <v>78456.90400000001</v>
      </c>
      <c r="M16" s="250">
        <f>K16/K15</f>
        <v>0.91078751795416901</v>
      </c>
      <c r="N16" s="246">
        <f>L16/L15</f>
        <v>0.90795483608604421</v>
      </c>
      <c r="O16" s="207">
        <f t="shared" si="1"/>
        <v>0.22635713354108691</v>
      </c>
      <c r="P16" s="3"/>
      <c r="Q16" s="189">
        <f t="shared" si="2"/>
        <v>3.1795929769971512</v>
      </c>
      <c r="R16" s="190">
        <f t="shared" si="2"/>
        <v>3.4321162430063934</v>
      </c>
      <c r="S16" s="182">
        <f t="shared" si="3"/>
        <v>7.9419997413545829E-2</v>
      </c>
    </row>
    <row r="17" spans="1:19" ht="24" customHeight="1" x14ac:dyDescent="0.25">
      <c r="A17" s="8"/>
      <c r="B17" s="3" t="s">
        <v>37</v>
      </c>
      <c r="C17" s="3"/>
      <c r="D17" s="183"/>
      <c r="E17" s="19">
        <f>E9+E13</f>
        <v>27973.160000000007</v>
      </c>
      <c r="F17" s="140">
        <f t="shared" si="4"/>
        <v>28798.66</v>
      </c>
      <c r="G17" s="248">
        <f>E17/E15</f>
        <v>0.1098478055245123</v>
      </c>
      <c r="H17" s="215">
        <f>F17/F15</f>
        <v>9.48153820752069E-2</v>
      </c>
      <c r="I17" s="182">
        <f t="shared" si="0"/>
        <v>2.9510430712868782E-2</v>
      </c>
      <c r="K17" s="19">
        <f t="shared" si="5"/>
        <v>3639.5590000000002</v>
      </c>
      <c r="L17" s="140">
        <f t="shared" si="5"/>
        <v>3975.4060000000004</v>
      </c>
      <c r="M17" s="247">
        <f>K17/K15</f>
        <v>5.1814537911432881E-2</v>
      </c>
      <c r="N17" s="215">
        <f>L17/L15</f>
        <v>4.600600991221214E-2</v>
      </c>
      <c r="O17" s="182">
        <f t="shared" si="1"/>
        <v>9.2276839034619362E-2</v>
      </c>
      <c r="Q17" s="189">
        <f t="shared" si="2"/>
        <v>1.3010896874003506</v>
      </c>
      <c r="R17" s="190">
        <f t="shared" si="2"/>
        <v>1.3804135331296665</v>
      </c>
      <c r="S17" s="182">
        <f t="shared" si="3"/>
        <v>6.0967238844087217E-2</v>
      </c>
    </row>
    <row r="18" spans="1:19" ht="24" customHeight="1" thickBot="1" x14ac:dyDescent="0.3">
      <c r="A18" s="9"/>
      <c r="B18" s="184" t="s">
        <v>36</v>
      </c>
      <c r="C18" s="184"/>
      <c r="D18" s="185"/>
      <c r="E18" s="21">
        <f>E10+E14</f>
        <v>25473.82</v>
      </c>
      <c r="F18" s="142">
        <f>F10+F14</f>
        <v>46339.100000000006</v>
      </c>
      <c r="G18" s="249">
        <f>E18/E15</f>
        <v>0.10003314696396229</v>
      </c>
      <c r="H18" s="221">
        <f>F18/F15</f>
        <v>0.1525647190362753</v>
      </c>
      <c r="I18" s="208">
        <f t="shared" si="0"/>
        <v>0.81908720403928448</v>
      </c>
      <c r="K18" s="21">
        <f t="shared" si="5"/>
        <v>2626.9079999999985</v>
      </c>
      <c r="L18" s="142">
        <f t="shared" si="5"/>
        <v>3978.27</v>
      </c>
      <c r="M18" s="249">
        <f>K18/K15</f>
        <v>3.7397944134398217E-2</v>
      </c>
      <c r="N18" s="221">
        <f>L18/L15</f>
        <v>4.6039154001743764E-2</v>
      </c>
      <c r="O18" s="208">
        <f t="shared" si="1"/>
        <v>0.51443065383332887</v>
      </c>
      <c r="Q18" s="193">
        <f t="shared" si="2"/>
        <v>1.0312187178836933</v>
      </c>
      <c r="R18" s="194">
        <f t="shared" si="2"/>
        <v>0.85851257361493849</v>
      </c>
      <c r="S18" s="186">
        <f t="shared" si="3"/>
        <v>-0.1674777050432027</v>
      </c>
    </row>
    <row r="19" spans="1:19" ht="6.75" customHeight="1" x14ac:dyDescent="0.25">
      <c r="Q19" s="195"/>
      <c r="R19" s="195"/>
    </row>
    <row r="20" spans="1:19" x14ac:dyDescent="0.25">
      <c r="Q20"/>
      <c r="R20"/>
    </row>
    <row r="21" spans="1:19" x14ac:dyDescent="0.25">
      <c r="Q21"/>
      <c r="R21"/>
    </row>
    <row r="22" spans="1:19" x14ac:dyDescent="0.25">
      <c r="Q22"/>
      <c r="R22"/>
    </row>
    <row r="23" spans="1:19" x14ac:dyDescent="0.25">
      <c r="Q23"/>
      <c r="R23"/>
    </row>
    <row r="24" spans="1:19" x14ac:dyDescent="0.25">
      <c r="Q24"/>
      <c r="R24"/>
    </row>
    <row r="25" spans="1:19" x14ac:dyDescent="0.25">
      <c r="Q25"/>
      <c r="R25"/>
    </row>
    <row r="26" spans="1:19" x14ac:dyDescent="0.25">
      <c r="Q26"/>
      <c r="R26"/>
    </row>
    <row r="27" spans="1:19" ht="19.5" customHeight="1" x14ac:dyDescent="0.25">
      <c r="Q27"/>
      <c r="R27"/>
    </row>
    <row r="28" spans="1:19" ht="24" customHeight="1" x14ac:dyDescent="0.25">
      <c r="Q28"/>
      <c r="R28"/>
    </row>
    <row r="29" spans="1:19" ht="24" customHeight="1" x14ac:dyDescent="0.25">
      <c r="Q29"/>
      <c r="R29"/>
    </row>
    <row r="30" spans="1:19" ht="24" customHeight="1" x14ac:dyDescent="0.25">
      <c r="Q30"/>
      <c r="R30"/>
    </row>
    <row r="31" spans="1:19" ht="24" customHeight="1" x14ac:dyDescent="0.25">
      <c r="Q31"/>
      <c r="R31"/>
    </row>
    <row r="32" spans="1:19" ht="24" customHeight="1" x14ac:dyDescent="0.25">
      <c r="Q32"/>
      <c r="R32"/>
    </row>
    <row r="33" spans="17:18" ht="24" customHeight="1" x14ac:dyDescent="0.25">
      <c r="Q33"/>
      <c r="R33"/>
    </row>
    <row r="34" spans="17:18" ht="24" customHeight="1" x14ac:dyDescent="0.25">
      <c r="Q34"/>
      <c r="R34"/>
    </row>
    <row r="35" spans="17:18" ht="24" customHeight="1" x14ac:dyDescent="0.25">
      <c r="Q35"/>
      <c r="R35"/>
    </row>
    <row r="36" spans="17:18" ht="24" customHeight="1" x14ac:dyDescent="0.25">
      <c r="Q36"/>
      <c r="R36"/>
    </row>
    <row r="37" spans="17:18" ht="24" customHeight="1" x14ac:dyDescent="0.25">
      <c r="Q37"/>
      <c r="R37"/>
    </row>
    <row r="38" spans="17:18" ht="24" customHeight="1" x14ac:dyDescent="0.25">
      <c r="Q38"/>
      <c r="R38"/>
    </row>
    <row r="39" spans="17:18" ht="24" customHeight="1" x14ac:dyDescent="0.25">
      <c r="Q39"/>
      <c r="R39"/>
    </row>
    <row r="40" spans="17:18" x14ac:dyDescent="0.25">
      <c r="Q40"/>
      <c r="R40"/>
    </row>
  </sheetData>
  <mergeCells count="11">
    <mergeCell ref="Q5:R5"/>
    <mergeCell ref="A4:D6"/>
    <mergeCell ref="E4:F4"/>
    <mergeCell ref="G4:H4"/>
    <mergeCell ref="K4:L4"/>
    <mergeCell ref="M4:N4"/>
    <mergeCell ref="Q4:R4"/>
    <mergeCell ref="E5:F5"/>
    <mergeCell ref="G5:H5"/>
    <mergeCell ref="K5:L5"/>
    <mergeCell ref="M5:N5"/>
  </mergeCells>
  <printOptions horizontalCentered="1"/>
  <pageMargins left="0.31496062992125984" right="0.31496062992125984" top="0.35433070866141736" bottom="0.35433070866141736" header="0.31496062992125984" footer="0.31496062992125984"/>
  <pageSetup paperSize="9" scale="83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6" id="{3D817A36-1A17-4CC4-BB67-F87E337E396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I7:I18</xm:sqref>
        </x14:conditionalFormatting>
        <x14:conditionalFormatting xmlns:xm="http://schemas.microsoft.com/office/excel/2006/main">
          <x14:cfRule type="iconSet" priority="5" id="{280ECDF9-A74A-4F1C-B802-75CF72FE2ACD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0.01</xm:f>
              </x14:cfvo>
            </x14:iconSet>
          </x14:cfRule>
          <xm:sqref>O7:O18</xm:sqref>
        </x14:conditionalFormatting>
        <x14:conditionalFormatting xmlns:xm="http://schemas.microsoft.com/office/excel/2006/main">
          <x14:cfRule type="iconSet" priority="4" id="{C0A41E30-6A01-458B-BB4C-B470224D4804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1E-3</xm:f>
              </x14:cfvo>
            </x14:iconSet>
          </x14:cfRule>
          <xm:sqref>S7:S18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29</vt:i4>
      </vt:variant>
      <vt:variant>
        <vt:lpstr>Intervalos com Nome</vt:lpstr>
      </vt:variant>
      <vt:variant>
        <vt:i4>20</vt:i4>
      </vt:variant>
    </vt:vector>
  </HeadingPairs>
  <TitlesOfParts>
    <vt:vector size="49" baseType="lpstr">
      <vt:lpstr>Indice</vt:lpstr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1 (2)</vt:lpstr>
      <vt:lpstr>'1'!Área_de_Impressão</vt:lpstr>
      <vt:lpstr>'11'!Área_de_Impressão</vt:lpstr>
      <vt:lpstr>'13'!Área_de_Impressão</vt:lpstr>
      <vt:lpstr>'15'!Área_de_Impressão</vt:lpstr>
      <vt:lpstr>'16'!Área_de_Impressão</vt:lpstr>
      <vt:lpstr>'18'!Área_de_Impressão</vt:lpstr>
      <vt:lpstr>'2'!Área_de_Impressão</vt:lpstr>
      <vt:lpstr>'20'!Área_de_Impressão</vt:lpstr>
      <vt:lpstr>'21'!Área_de_Impressão</vt:lpstr>
      <vt:lpstr>'22'!Área_de_Impressão</vt:lpstr>
      <vt:lpstr>'23'!Área_de_Impressão</vt:lpstr>
      <vt:lpstr>'24'!Área_de_Impressão</vt:lpstr>
      <vt:lpstr>'25'!Área_de_Impressão</vt:lpstr>
      <vt:lpstr>'26'!Área_de_Impressão</vt:lpstr>
      <vt:lpstr>'3'!Área_de_Impressão</vt:lpstr>
      <vt:lpstr>'4'!Área_de_Impressão</vt:lpstr>
      <vt:lpstr>'5'!Área_de_Impressão</vt:lpstr>
      <vt:lpstr>'8'!Área_de_Impressão</vt:lpstr>
      <vt:lpstr>'9'!Área_de_Impressão</vt:lpstr>
      <vt:lpstr>Indice!Área_de_Impressão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João Lima</dc:creator>
  <cp:lastModifiedBy>Maria João Lima</cp:lastModifiedBy>
  <cp:lastPrinted>2019-01-18T14:14:45Z</cp:lastPrinted>
  <dcterms:created xsi:type="dcterms:W3CDTF">2012-12-21T10:54:30Z</dcterms:created>
  <dcterms:modified xsi:type="dcterms:W3CDTF">2023-08-14T10:08:30Z</dcterms:modified>
</cp:coreProperties>
</file>